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" sheetId="1" state="visible" r:id="rId3"/>
    <sheet name="Actual" sheetId="2" state="visible" r:id="rId4"/>
    <sheet name="Cash flow" sheetId="3" state="visible" r:id="rId5"/>
    <sheet name="Setting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<sst xmlns="http://schemas.openxmlformats.org/spreadsheetml/2006/main" count="113" uniqueCount="98">
  <si>
    <t xml:space="preserve">Cash Flow (free)</t>
  </si>
  <si>
    <t xml:space="preserve">by SuanSupply · works in Microsoft Excel and Google Sheets</t>
  </si>
  <si>
    <t xml:space="preserve">HOW TO OPEN IT</t>
  </si>
  <si>
    <t xml:space="preserve">Excel: just double-click the file. Google Sheets: go to sheets.google.com, choose File &gt; Import &gt; Upload, pick this file and choose Replace spreadsheet.</t>
  </si>
  <si>
    <t xml:space="preserve">WHAT IS IN EACH SHEET</t>
  </si>
  <si>
    <t xml:space="preserve">Actual: type each month's cash in and cash out totals, by category.</t>
  </si>
  <si>
    <t xml:space="preserve">Cash flow: your dashboard. Opening and closing cash for each month, cash on hand, runway (how many months your cash lasts) and 2 charts.</t>
  </si>
  <si>
    <t xml:space="preserve">Settings: your cash in and cash out categories and the currency symbol.</t>
  </si>
  <si>
    <t xml:space="preserve">GET STARTED IN 5 MINUTES</t>
  </si>
  <si>
    <t xml:space="preserve">1. Go to Settings and rename the categories to fit your business. Type your currency symbol.</t>
  </si>
  <si>
    <t xml:space="preserve">2. In Cash flow type the year and your opening cash (what you had in the till and bank on January 1).</t>
  </si>
  <si>
    <t xml:space="preserve">3. In Actual type the totals of each month that has passed.</t>
  </si>
  <si>
    <t xml:space="preserve">4. Open Cash flow: everything updates by itself. Months without actual data stay blank.</t>
  </si>
  <si>
    <t xml:space="preserve">COLORS</t>
  </si>
  <si>
    <t xml:space="preserve">RED headers and light yellow cells: you type there. Dark headers and grey cells are formulas: do not type in them.</t>
  </si>
  <si>
    <t xml:space="preserve">HOW TO CLEAR THE EXAMPLES</t>
  </si>
  <si>
    <t xml:space="preserve">Select only the yellow example cells on each sheet and press Delete. Do not delete whole rows or columns, so the formulas keep working.</t>
  </si>
  <si>
    <t xml:space="preserve">HOW TO READ RUNWAY</t>
  </si>
  <si>
    <t xml:space="preserve">Runway is the number of months your cash lasts if you keep going like the last 3 months with data. If more cash comes in than goes out, the dashboard shows Cash flow positive.</t>
  </si>
  <si>
    <t xml:space="preserve">CAPACITY</t>
  </si>
  <si>
    <t xml:space="preserve">12 months, 6 cash in categories and 12 cash out categories. To start a new year, save a copy of the file and clear the examples.</t>
  </si>
  <si>
    <t xml:space="preserve">GOOD TO KNOW</t>
  </si>
  <si>
    <t xml:space="preserve">The example data is made up. This template helps you organize your business cash; it is not accounting, tax or financial advice.</t>
  </si>
  <si>
    <t xml:space="preserve">WANT FORECAST VS ACTUAL AND INVOICE TRACKING?</t>
  </si>
  <si>
    <t xml:space="preserve">The full version adds a 12-month forecast, forecast vs actual, and receivables and payables with overdue alerts. Find it at suansupply.com.</t>
  </si>
  <si>
    <t xml:space="preserve">Actual cash flow</t>
  </si>
  <si>
    <t xml:space="preserve">Type the real totals of each month, by category. Totals calculate themselves.</t>
  </si>
  <si>
    <t xml:space="preserve">Category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</si>
  <si>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</si>
  <si>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</si>
  <si>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</si>
  <si>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</si>
  <si>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</si>
  <si>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</si>
  <si>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</si>
  <si>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</si>
  <si>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</si>
  <si>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</si>
  <si>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</si>
  <si>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</si>
  <si>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Total</t>
  </si>
  <si>
    <t xml:space="preserve">CASH IN</t>
  </si>
  <si>
    <t xml:space="preserve">Total cash in</t>
  </si>
  <si>
    <t xml:space="preserve">CASH OUT</t>
  </si>
  <si>
    <t xml:space="preserve">Total cash out</t>
  </si>
  <si>
    <t xml:space="preserve">Net cash flow</t>
  </si>
  <si>
    <t xml:space="preserve">Cash flow dashboard</t>
  </si>
  <si>
    <t xml:space="preserve">Everything here calculates itself. You only type the yellow year and opening cash.</t>
  </si>
  <si>
    <t xml:space="preserve">Year</t>
  </si>
  <si>
    <t xml:space="preserve">Opening cash</t>
  </si>
  <si>
    <t xml:space="preserve">Last month with actual data</t>
  </si>
  <si>
    <t xml:space="preserve">Cash on hand</t>
  </si>
  <si>
    <t xml:space="preserve">Runway</t>
  </si>
  <si>
    <t xml:space="preserve">Months of expenses covered</t>
  </si>
  <si>
    <t xml:space="preserve">Cash in (year to date)</t>
  </si>
  <si>
    <t xml:space="preserve">Cash out (year to date)</t>
  </si>
  <si>
    <t xml:space="preserve">Net cash flow (year to date)</t>
  </si>
  <si>
    <t xml:space="preserve">Month by month</t>
  </si>
  <si>
    <t xml:space="preserve">Month</t>
  </si>
  <si>
    <t xml:space="preserve">ACTUAL</t>
  </si>
  <si>
    <t xml:space="preserve">Cash in</t>
  </si>
  <si>
    <t xml:space="preserve">Cash out</t>
  </si>
  <si>
    <t xml:space="preserve">Closing cash</t>
  </si>
  <si>
    <t xml:space="preserve">aux month</t>
  </si>
  <si>
    <t xml:space="preserve">aux has data</t>
  </si>
  <si>
    <t xml:space="preserve">aux net</t>
  </si>
  <si>
    <t xml:space="preserve">aux out</t>
  </si>
  <si>
    <t xml:space="preserve">Runway: how long does your cash last?</t>
  </si>
  <si>
    <t xml:space="preserve">Cash on hand (last month with data)</t>
  </si>
  <si>
    <t xml:space="preserve">Average net cash flow per month (last 3 months)</t>
  </si>
  <si>
    <t xml:space="preserve">Average cash out per month (last 3 months)</t>
  </si>
  <si>
    <t xml:space="preserve">Runway (months)</t>
  </si>
  <si>
    <t xml:space="preserve">Months of expenses covered by your cash</t>
  </si>
  <si>
    <t xml:space="preserve">Settings</t>
  </si>
  <si>
    <t xml:space="preserve">Rename the items in the red-headed lists; they feed the Forecast, Actual and dashboard.</t>
  </si>
  <si>
    <t xml:space="preserve">Cash in categories (6)</t>
  </si>
  <si>
    <t xml:space="preserve">Cash out categories (12)</t>
  </si>
  <si>
    <t xml:space="preserve">Currency symbol</t>
  </si>
  <si>
    <t xml:space="preserve">Cash sales</t>
  </si>
  <si>
    <t xml:space="preserve">Inventory and materials</t>
  </si>
  <si>
    <t xml:space="preserve">$</t>
  </si>
  <si>
    <t xml:space="preserve">Customer payments</t>
  </si>
  <si>
    <t xml:space="preserve">Supplier payments</t>
  </si>
  <si>
    <t xml:space="preserve">Used in the dashboard cards.</t>
  </si>
  <si>
    <t xml:space="preserve">Other income</t>
  </si>
  <si>
    <t xml:space="preserve">Payroll and contractors</t>
  </si>
  <si>
    <t xml:space="preserve">Loans received</t>
  </si>
  <si>
    <t xml:space="preserve">Rent</t>
  </si>
  <si>
    <t xml:space="preserve">Owner contributions</t>
  </si>
  <si>
    <t xml:space="preserve">Utilities and internet</t>
  </si>
  <si>
    <t xml:space="preserve">Interest and refunds</t>
  </si>
  <si>
    <t xml:space="preserve">Advertising and marketing</t>
  </si>
  <si>
    <t xml:space="preserve">Taxes and fees</t>
  </si>
  <si>
    <t xml:space="preserve">Equipment and tools</t>
  </si>
  <si>
    <t xml:space="preserve">Insurance</t>
  </si>
  <si>
    <t xml:space="preserve">Loan payments</t>
  </si>
  <si>
    <t xml:space="preserve">Owner draws</t>
  </si>
  <si>
    <t xml:space="preserve">Other expenses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</si>
</sst>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#,##0.00;\-#,##0.00;\-"/>
    <numFmt numFmtId="167" formatCode="0"/>
    <numFmt numFmtId="168" formatCode="&quot;month &quot;0"/>
    <numFmt numFmtId="169" formatCode="General"/>
    <numFmt numFmtId="170" formatCode="#,##0.0;\-#,##0.0"/>
    <numFmt numFmtId="171" formatCode="#,##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3A"/>
      <name val="Arial"/>
      <family val="0"/>
      <charset val="1"/>
    </font>
    <font>
      <sz val="9"/>
      <color rgb="FF5B6773"/>
      <name val="Arial"/>
      <family val="0"/>
      <charset val="1"/>
    </font>
    <font>
      <b val="true"/>
      <sz val="11"/>
      <color rgb="FFB3261E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B2A3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7"/>
      <color rgb="FF1B2A3A"/>
      <name val="Arial"/>
      <family val="0"/>
      <charset val="1"/>
    </font>
    <font>
      <b val="true"/>
      <sz val="15"/>
      <color rgb="FF1B2A3A"/>
      <name val="Arial"/>
      <family val="0"/>
      <charset val="1"/>
    </font>
    <font>
      <b val="true"/>
      <sz val="12"/>
      <color rgb="FF1B2A3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4"/>
      <color rgb="FF0000F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B2A3A"/>
        <bgColor rgb="FF003366"/>
      </patternFill>
    </fill>
    <fill>
      <patternFill patternType="solid">
        <fgColor rgb="FFD9E2EA"/>
        <bgColor rgb="FFE3E8EC"/>
      </patternFill>
    </fill>
    <fill>
      <patternFill patternType="solid">
        <fgColor rgb="FFFFF8DC"/>
        <bgColor rgb="FFFFFFFF"/>
      </patternFill>
    </fill>
    <fill>
      <patternFill patternType="solid">
        <fgColor rgb="FFEEF1F4"/>
        <bgColor rgb="FFE3E8EC"/>
      </patternFill>
    </fill>
    <fill>
      <patternFill patternType="solid">
        <fgColor rgb="FF1F7A63"/>
        <bgColor rgb="FF008080"/>
      </patternFill>
    </fill>
    <fill>
      <patternFill patternType="solid">
        <fgColor rgb="FFB3261E"/>
        <bgColor rgb="FF99336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3DAE1"/>
      </bottom>
      <diagonal/>
    </border>
    <border diagonalUp="false" diagonalDown="false">
      <left/>
      <right/>
      <top style="medium">
        <color rgb="FF1B2A3A"/>
      </top>
      <bottom/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2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4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5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7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3261E"/>
      </font>
    </dxf>
    <dxf>
      <font>
        <name val="Arial"/>
        <charset val="1"/>
        <family val="0"/>
        <b val="1"/>
        <color rgb="FFB3261E"/>
        <sz val="17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63"/>
      <rgbColor rgb="FFD9D9D9"/>
      <rgbColor rgb="FF878787"/>
      <rgbColor rgb="FF9999FF"/>
      <rgbColor rgb="FF993366"/>
      <rgbColor rgb="FFFFF8DC"/>
      <rgbColor rgb="FFEEF1F4"/>
      <rgbColor rgb="FF660066"/>
      <rgbColor rgb="FFFF8080"/>
      <rgbColor rgb="FF0066CC"/>
      <rgbColor rgb="FFD3DA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C"/>
      <rgbColor rgb="FFD9E2E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773"/>
      <rgbColor rgb="FF969696"/>
      <rgbColor rgb="FF003366"/>
      <rgbColor rgb="FF339966"/>
      <rgbColor rgb="FF003300"/>
      <rgbColor rgb="FF333300"/>
      <rgbColor rgb="FFB3261E"/>
      <rgbColor rgb="FF993366"/>
      <rgbColor rgb="FF333399"/>
      <rgbColor rgb="FF1B2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Closing cash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'Cash flow'!A34</c:f>
              <c:strCache>
                <c:ptCount val="1"/>
                <c:pt idx="0">
                  <c:v>Closing cash</c:v>
                </c:pt>
              </c:strCache>
            </c:strRef>
          </c:tx>
          <c:spPr>
            <a:solidFill>
              <a:srgbClr val="1f7a63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flow'!$B$28:$M$28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'Cash flow'!$B$34:$M$34</c:f>
              <c:numCache>
                <c:formatCode>#,##0.00;\-#,##0.00;\-</c:formatCode>
                <c:ptCount val="12"/>
                <c:pt idx="0">
                  <c:v>9270</c:v>
                </c:pt>
                <c:pt idx="1">
                  <c:v>9970</c:v>
                </c:pt>
                <c:pt idx="2">
                  <c:v>13950</c:v>
                </c:pt>
                <c:pt idx="3">
                  <c:v>14180</c:v>
                </c:pt>
                <c:pt idx="4">
                  <c:v>14030</c:v>
                </c:pt>
                <c:pt idx="5">
                  <c:v>14160</c:v>
                </c:pt>
                <c:pt idx="6">
                  <c:v>14900</c:v>
                </c:pt>
                <c:pt idx="7">
                  <c:v>11630</c:v>
                </c:pt>
                <c:pt idx="8">
                  <c:v>10360</c:v>
                </c:pt>
              </c:numCache>
            </c:numRef>
          </c:val>
        </c:ser>
        <c:gapWidth val="60"/>
        <c:overlap val="0"/>
        <c:axId val="55585861"/>
        <c:axId val="38532129"/>
      </c:barChart>
      <c:catAx>
        <c:axId val="5558586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8532129"/>
        <c:crosses val="autoZero"/>
        <c:auto val="1"/>
        <c:lblAlgn val="ctr"/>
        <c:lblOffset val="100"/>
        <c:noMultiLvlLbl val="0"/>
      </c:catAx>
      <c:valAx>
        <c:axId val="38532129"/>
        <c:scaling>
          <c:orientation val="minMax"/>
        </c:scaling>
        <c:delete val="0"/>
        <c:axPos val="l"/>
        <c:majorGridlines>
          <c:spPr>
            <a:ln w="9360">
              <a:solidFill>
                <a:srgbClr val="e3e8ec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58586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Cash in vs cash out (actual)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'Cash flow'!A31</c:f>
              <c:strCache>
                <c:ptCount val="1"/>
                <c:pt idx="0">
                  <c:v>Cash in</c:v>
                </c:pt>
              </c:strCache>
            </c:strRef>
          </c:tx>
          <c:spPr>
            <a:solidFill>
              <a:srgbClr val="1f7a63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flow'!$B$28:$M$28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'Cash flow'!$B$31:$M$31</c:f>
              <c:numCache>
                <c:formatCode>#,##0.00;\-#,##0.00;\-</c:formatCode>
                <c:ptCount val="12"/>
                <c:pt idx="0">
                  <c:v>19480</c:v>
                </c:pt>
                <c:pt idx="1">
                  <c:v>14840</c:v>
                </c:pt>
                <c:pt idx="2">
                  <c:v>17990</c:v>
                </c:pt>
                <c:pt idx="3">
                  <c:v>15080</c:v>
                </c:pt>
                <c:pt idx="4">
                  <c:v>14110</c:v>
                </c:pt>
                <c:pt idx="5">
                  <c:v>14620</c:v>
                </c:pt>
                <c:pt idx="6">
                  <c:v>14960</c:v>
                </c:pt>
                <c:pt idx="7">
                  <c:v>13130</c:v>
                </c:pt>
                <c:pt idx="8">
                  <c:v>12420</c:v>
                </c:pt>
              </c:numCache>
            </c:numRef>
          </c:val>
        </c:ser>
        <c:ser>
          <c:idx val="1"/>
          <c:order val="1"/>
          <c:tx>
            <c:strRef>
              <c:f>'Cash flow'!A32</c:f>
              <c:strCache>
                <c:ptCount val="1"/>
                <c:pt idx="0">
                  <c:v>Cash out</c:v>
                </c:pt>
              </c:strCache>
            </c:strRef>
          </c:tx>
          <c:spPr>
            <a:solidFill>
              <a:srgbClr val="b3261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flow'!$B$28:$M$28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'Cash flow'!$B$32:$M$32</c:f>
              <c:numCache>
                <c:formatCode>#,##0.00;\-#,##0.00;\-</c:formatCode>
                <c:ptCount val="12"/>
                <c:pt idx="0">
                  <c:v>14210</c:v>
                </c:pt>
                <c:pt idx="1">
                  <c:v>14140</c:v>
                </c:pt>
                <c:pt idx="2">
                  <c:v>14010</c:v>
                </c:pt>
                <c:pt idx="3">
                  <c:v>14850</c:v>
                </c:pt>
                <c:pt idx="4">
                  <c:v>14260</c:v>
                </c:pt>
                <c:pt idx="5">
                  <c:v>14490</c:v>
                </c:pt>
                <c:pt idx="6">
                  <c:v>14220</c:v>
                </c:pt>
                <c:pt idx="7">
                  <c:v>16400</c:v>
                </c:pt>
                <c:pt idx="8">
                  <c:v>13690</c:v>
                </c:pt>
              </c:numCache>
            </c:numRef>
          </c:val>
        </c:ser>
        <c:gapWidth val="60"/>
        <c:overlap val="0"/>
        <c:axId val="37752470"/>
        <c:axId val="11838000"/>
      </c:barChart>
      <c:catAx>
        <c:axId val="3775247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838000"/>
        <c:crosses val="autoZero"/>
        <c:auto val="1"/>
        <c:lblAlgn val="ctr"/>
        <c:lblOffset val="100"/>
        <c:noMultiLvlLbl val="0"/>
      </c:catAx>
      <c:valAx>
        <c:axId val="11838000"/>
        <c:scaling>
          <c:orientation val="minMax"/>
        </c:scaling>
        <c:delete val="0"/>
        <c:axPos val="l"/>
        <c:majorGridlines>
          <c:spPr>
            <a:ln w="9360">
              <a:solidFill>
                <a:srgbClr val="e3e8ec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75247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0</xdr:rowOff>
    </xdr:from>
    <xdr:to>
      <xdr:col>4</xdr:col>
      <xdr:colOff>783360</xdr:colOff>
      <xdr:row>25</xdr:row>
      <xdr:rowOff>47880</xdr:rowOff>
    </xdr:to>
    <xdr:graphicFrame>
      <xdr:nvGraphicFramePr>
        <xdr:cNvPr id="0" name="Chart 1"/>
        <xdr:cNvGraphicFramePr/>
      </xdr:nvGraphicFramePr>
      <xdr:xfrm>
        <a:off x="0" y="2171880"/>
        <a:ext cx="5471640" cy="309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9</xdr:row>
      <xdr:rowOff>0</xdr:rowOff>
    </xdr:from>
    <xdr:to>
      <xdr:col>13</xdr:col>
      <xdr:colOff>659520</xdr:colOff>
      <xdr:row>25</xdr:row>
      <xdr:rowOff>47880</xdr:rowOff>
    </xdr:to>
    <xdr:graphicFrame>
      <xdr:nvGraphicFramePr>
        <xdr:cNvPr id="1" name="Chart 2"/>
        <xdr:cNvGraphicFramePr/>
      </xdr:nvGraphicFramePr>
      <xdr:xfrm>
        <a:off x="6310080" y="2171880"/>
        <a:ext cx="6335640" cy="309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3261E"/>
    <pageSetUpPr fitToPage="true"/>
  </sheetPr>
  <dimension ref="A1:A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8" hidden="false" customHeight="true" outlineLevel="0" collapsed="false">
      <c r="A4" s="3" t="s">
        <v>2</v>
      </c>
    </row>
    <row r="5" customFormat="false" ht="33.75" hidden="false" customHeight="true" outlineLevel="0" collapsed="false">
      <c r="A5" s="4" t="s">
        <v>3</v>
      </c>
    </row>
    <row r="6" customFormat="false" ht="18" hidden="false" customHeight="true" outlineLevel="0" collapsed="false">
      <c r="A6" s="4"/>
    </row>
    <row r="7" customFormat="false" ht="18" hidden="false" customHeight="true" outlineLevel="0" collapsed="false">
      <c r="A7" s="3" t="s">
        <v>4</v>
      </c>
    </row>
    <row r="8" customFormat="false" ht="18" hidden="false" customHeight="true" outlineLevel="0" collapsed="false">
      <c r="A8" s="4" t="s">
        <v>5</v>
      </c>
    </row>
    <row r="9" customFormat="false" ht="33.75" hidden="false" customHeight="true" outlineLevel="0" collapsed="false">
      <c r="A9" s="4" t="s">
        <v>6</v>
      </c>
    </row>
    <row r="10" customFormat="false" ht="18" hidden="false" customHeight="true" outlineLevel="0" collapsed="false">
      <c r="A10" s="4" t="s">
        <v>7</v>
      </c>
    </row>
    <row r="11" customFormat="false" ht="18" hidden="false" customHeight="true" outlineLevel="0" collapsed="false">
      <c r="A11" s="4"/>
    </row>
    <row r="12" customFormat="false" ht="18" hidden="false" customHeight="true" outlineLevel="0" collapsed="false">
      <c r="A12" s="3" t="s">
        <v>8</v>
      </c>
    </row>
    <row r="13" customFormat="false" ht="18" hidden="false" customHeight="true" outlineLevel="0" collapsed="false">
      <c r="A13" s="4" t="s">
        <v>9</v>
      </c>
    </row>
    <row r="14" customFormat="false" ht="18" hidden="false" customHeight="true" outlineLevel="0" collapsed="false">
      <c r="A14" s="4" t="s">
        <v>10</v>
      </c>
    </row>
    <row r="15" customFormat="false" ht="18" hidden="false" customHeight="true" outlineLevel="0" collapsed="false">
      <c r="A15" s="4" t="s">
        <v>11</v>
      </c>
    </row>
    <row r="16" customFormat="false" ht="18" hidden="false" customHeight="true" outlineLevel="0" collapsed="false">
      <c r="A16" s="4" t="s">
        <v>12</v>
      </c>
    </row>
    <row r="17" customFormat="false" ht="18" hidden="false" customHeight="true" outlineLevel="0" collapsed="false">
      <c r="A17" s="4"/>
    </row>
    <row r="18" customFormat="false" ht="18" hidden="false" customHeight="true" outlineLevel="0" collapsed="false">
      <c r="A18" s="3" t="s">
        <v>13</v>
      </c>
    </row>
    <row r="19" customFormat="false" ht="18" hidden="false" customHeight="true" outlineLevel="0" collapsed="false">
      <c r="A19" s="4" t="s">
        <v>14</v>
      </c>
    </row>
    <row r="20" customFormat="false" ht="18" hidden="false" customHeight="true" outlineLevel="0" collapsed="false">
      <c r="A20" s="4"/>
    </row>
    <row r="21" customFormat="false" ht="18" hidden="false" customHeight="true" outlineLevel="0" collapsed="false">
      <c r="A21" s="3" t="s">
        <v>15</v>
      </c>
    </row>
    <row r="22" customFormat="false" ht="33.75" hidden="false" customHeight="true" outlineLevel="0" collapsed="false">
      <c r="A22" s="4" t="s">
        <v>16</v>
      </c>
    </row>
    <row r="23" customFormat="false" ht="18" hidden="false" customHeight="true" outlineLevel="0" collapsed="false">
      <c r="A23" s="4"/>
    </row>
    <row r="24" customFormat="false" ht="18" hidden="false" customHeight="true" outlineLevel="0" collapsed="false">
      <c r="A24" s="3" t="s">
        <v>17</v>
      </c>
    </row>
    <row r="25" customFormat="false" ht="33.75" hidden="false" customHeight="true" outlineLevel="0" collapsed="false">
      <c r="A25" s="4" t="s">
        <v>18</v>
      </c>
    </row>
    <row r="26" customFormat="false" ht="18" hidden="false" customHeight="true" outlineLevel="0" collapsed="false">
      <c r="A26" s="4"/>
    </row>
    <row r="27" customFormat="false" ht="18" hidden="false" customHeight="true" outlineLevel="0" collapsed="false">
      <c r="A27" s="3" t="s">
        <v>19</v>
      </c>
    </row>
    <row r="28" customFormat="false" ht="33.75" hidden="false" customHeight="true" outlineLevel="0" collapsed="false">
      <c r="A28" s="4" t="s">
        <v>20</v>
      </c>
    </row>
    <row r="29" customFormat="false" ht="18" hidden="false" customHeight="true" outlineLevel="0" collapsed="false">
      <c r="A29" s="4"/>
    </row>
    <row r="30" customFormat="false" ht="18" hidden="false" customHeight="true" outlineLevel="0" collapsed="false">
      <c r="A30" s="3" t="s">
        <v>21</v>
      </c>
    </row>
    <row r="31" customFormat="false" ht="33.75" hidden="false" customHeight="true" outlineLevel="0" collapsed="false">
      <c r="A31" s="4" t="s">
        <v>22</v>
      </c>
    </row>
    <row r="32" customFormat="false" ht="18" hidden="false" customHeight="true" outlineLevel="0" collapsed="false">
      <c r="A32" s="4"/>
    </row>
    <row r="33" customFormat="false" ht="18" hidden="false" customHeight="true" outlineLevel="0" collapsed="false">
      <c r="A33" s="3" t="s">
        <v>23</v>
      </c>
    </row>
    <row r="34" customFormat="false" ht="33.75" hidden="false" customHeight="true" outlineLevel="0" collapsed="false">
      <c r="A34" s="4" t="s">
        <v>24</v>
      </c>
    </row>
  </sheetData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N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3" min="2" style="0" width="11.5"/>
    <col collapsed="false" customWidth="true" hidden="false" outlineLevel="0" max="14" min="14" style="0" width="14"/>
  </cols>
  <sheetData>
    <row r="1" customFormat="false" ht="25.5" hidden="false" customHeight="true" outlineLevel="0" collapsed="false">
      <c r="A1" s="1" t="s">
        <v>25</v>
      </c>
    </row>
    <row r="2" customFormat="false" ht="15" hidden="false" customHeight="false" outlineLevel="0" collapsed="false">
      <c r="A2" s="2" t="s">
        <v>26</v>
      </c>
    </row>
    <row r="3" customFormat="false" ht="24" hidden="false" customHeight="true" outlineLevel="0" collapsed="false">
      <c r="A3" s="5" t="s">
        <v>27</v>
      </c>
      <c r="B3" s="5" t="s">
        <v>28</v>
      </c>
      <c r="C3" s="5" t="s">
        <v>29</v>
      </c>
      <c r="D3" s="5" t="s">
        <v>30</v>
      </c>
      <c r="E3" s="5" t="s">
        <v>31</v>
      </c>
      <c r="F3" s="5" t="s">
        <v>32</v>
      </c>
      <c r="G3" s="5" t="s">
        <v>33</v>
      </c>
      <c r="H3" s="5" t="s">
        <v>34</v>
      </c>
      <c r="I3" s="5" t="s">
        <v>35</v>
      </c>
      <c r="J3" s="5" t="s">
        <v>36</v>
      </c>
      <c r="K3" s="5" t="s">
        <v>37</v>
      </c>
      <c r="L3" s="5" t="s">
        <v>38</v>
      </c>
      <c r="M3" s="5" t="s">
        <v>39</v>
      </c>
      <c r="N3" s="5" t="s">
        <v>40</v>
      </c>
    </row>
    <row r="4" customFormat="false" ht="15" hidden="false" customHeight="false" outlineLevel="0" collapsed="false">
      <c r="A4" s="6" t="s">
        <v>41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5" hidden="false" customHeight="false" outlineLevel="0" collapsed="false">
      <c r="A5" s="8" t="str">
        <f aca="false">IF(Settings!$A$4="","",Settings!$A$4)</f>
        <v>Cash sales</v>
      </c>
      <c r="B5" s="9" t="n">
        <v>9200</v>
      </c>
      <c r="C5" s="9" t="n">
        <v>9460</v>
      </c>
      <c r="D5" s="9" t="n">
        <v>9160</v>
      </c>
      <c r="E5" s="9" t="n">
        <v>9700</v>
      </c>
      <c r="F5" s="9" t="n">
        <v>9210</v>
      </c>
      <c r="G5" s="9" t="n">
        <v>9670</v>
      </c>
      <c r="H5" s="9" t="n">
        <v>8870</v>
      </c>
      <c r="I5" s="9" t="n">
        <v>8550</v>
      </c>
      <c r="J5" s="9" t="n">
        <v>8320</v>
      </c>
      <c r="K5" s="9"/>
      <c r="L5" s="9"/>
      <c r="M5" s="9"/>
      <c r="N5" s="10" t="n">
        <f aca="false">SUM(B5:M5)</f>
        <v>82140</v>
      </c>
    </row>
    <row r="6" customFormat="false" ht="15" hidden="false" customHeight="false" outlineLevel="0" collapsed="false">
      <c r="A6" s="8" t="str">
        <f aca="false">IF(Settings!$A$5="","",Settings!$A$5)</f>
        <v>Customer payments</v>
      </c>
      <c r="B6" s="9" t="n">
        <v>5030</v>
      </c>
      <c r="C6" s="9" t="n">
        <v>5130</v>
      </c>
      <c r="D6" s="9" t="n">
        <v>5560</v>
      </c>
      <c r="E6" s="9" t="n">
        <v>5120</v>
      </c>
      <c r="F6" s="9" t="n">
        <v>4650</v>
      </c>
      <c r="G6" s="9" t="n">
        <v>4690</v>
      </c>
      <c r="H6" s="9" t="n">
        <v>5810</v>
      </c>
      <c r="I6" s="9" t="n">
        <v>4320</v>
      </c>
      <c r="J6" s="9" t="n">
        <v>3830</v>
      </c>
      <c r="K6" s="9"/>
      <c r="L6" s="9"/>
      <c r="M6" s="9"/>
      <c r="N6" s="10" t="n">
        <f aca="false">SUM(B6:M6)</f>
        <v>44140</v>
      </c>
    </row>
    <row r="7" customFormat="false" ht="15" hidden="false" customHeight="false" outlineLevel="0" collapsed="false">
      <c r="A7" s="8" t="str">
        <f aca="false">IF(Settings!$A$6="","",Settings!$A$6)</f>
        <v>Other income</v>
      </c>
      <c r="B7" s="9" t="n">
        <v>190</v>
      </c>
      <c r="C7" s="9" t="n">
        <v>190</v>
      </c>
      <c r="D7" s="9" t="n">
        <v>210</v>
      </c>
      <c r="E7" s="9" t="n">
        <v>200</v>
      </c>
      <c r="F7" s="9" t="n">
        <v>190</v>
      </c>
      <c r="G7" s="9" t="n">
        <v>200</v>
      </c>
      <c r="H7" s="9" t="n">
        <v>220</v>
      </c>
      <c r="I7" s="9" t="n">
        <v>200</v>
      </c>
      <c r="J7" s="9" t="n">
        <v>200</v>
      </c>
      <c r="K7" s="9"/>
      <c r="L7" s="9"/>
      <c r="M7" s="9"/>
      <c r="N7" s="10" t="n">
        <f aca="false">SUM(B7:M7)</f>
        <v>1800</v>
      </c>
    </row>
    <row r="8" customFormat="false" ht="15" hidden="false" customHeight="false" outlineLevel="0" collapsed="false">
      <c r="A8" s="8" t="str">
        <f aca="false">IF(Settings!$A$7="","",Settings!$A$7)</f>
        <v>Loans received</v>
      </c>
      <c r="B8" s="9"/>
      <c r="C8" s="9"/>
      <c r="D8" s="9" t="n">
        <v>3000</v>
      </c>
      <c r="E8" s="9"/>
      <c r="F8" s="9"/>
      <c r="G8" s="9"/>
      <c r="H8" s="9"/>
      <c r="I8" s="9"/>
      <c r="J8" s="9"/>
      <c r="K8" s="9"/>
      <c r="L8" s="9"/>
      <c r="M8" s="9"/>
      <c r="N8" s="10" t="n">
        <f aca="false">SUM(B8:M8)</f>
        <v>3000</v>
      </c>
    </row>
    <row r="9" customFormat="false" ht="15" hidden="false" customHeight="false" outlineLevel="0" collapsed="false">
      <c r="A9" s="8" t="str">
        <f aca="false">IF(Settings!$A$8="","",Settings!$A$8)</f>
        <v>Owner contributions</v>
      </c>
      <c r="B9" s="9" t="n">
        <v>5000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 t="n">
        <f aca="false">SUM(B9:M9)</f>
        <v>5000</v>
      </c>
    </row>
    <row r="10" customFormat="false" ht="15" hidden="false" customHeight="false" outlineLevel="0" collapsed="false">
      <c r="A10" s="8" t="str">
        <f aca="false">IF(Settings!$A$9="","",Settings!$A$9)</f>
        <v>Interest and refunds</v>
      </c>
      <c r="B10" s="9" t="n">
        <v>60</v>
      </c>
      <c r="C10" s="9" t="n">
        <v>60</v>
      </c>
      <c r="D10" s="9" t="n">
        <v>60</v>
      </c>
      <c r="E10" s="9" t="n">
        <v>60</v>
      </c>
      <c r="F10" s="9" t="n">
        <v>60</v>
      </c>
      <c r="G10" s="9" t="n">
        <v>60</v>
      </c>
      <c r="H10" s="9" t="n">
        <v>60</v>
      </c>
      <c r="I10" s="9" t="n">
        <v>60</v>
      </c>
      <c r="J10" s="9" t="n">
        <v>70</v>
      </c>
      <c r="K10" s="9"/>
      <c r="L10" s="9"/>
      <c r="M10" s="9"/>
      <c r="N10" s="10" t="n">
        <f aca="false">SUM(B10:M10)</f>
        <v>550</v>
      </c>
    </row>
    <row r="11" customFormat="false" ht="15" hidden="false" customHeight="false" outlineLevel="0" collapsed="false">
      <c r="A11" s="11" t="s">
        <v>42</v>
      </c>
      <c r="B11" s="11" t="n">
        <f aca="false">SUM(B5:B10)</f>
        <v>19480</v>
      </c>
      <c r="C11" s="11" t="n">
        <f aca="false">SUM(C5:C10)</f>
        <v>14840</v>
      </c>
      <c r="D11" s="11" t="n">
        <f aca="false">SUM(D5:D10)</f>
        <v>17990</v>
      </c>
      <c r="E11" s="11" t="n">
        <f aca="false">SUM(E5:E10)</f>
        <v>15080</v>
      </c>
      <c r="F11" s="11" t="n">
        <f aca="false">SUM(F5:F10)</f>
        <v>14110</v>
      </c>
      <c r="G11" s="11" t="n">
        <f aca="false">SUM(G5:G10)</f>
        <v>14620</v>
      </c>
      <c r="H11" s="11" t="n">
        <f aca="false">SUM(H5:H10)</f>
        <v>14960</v>
      </c>
      <c r="I11" s="11" t="n">
        <f aca="false">SUM(I5:I10)</f>
        <v>13130</v>
      </c>
      <c r="J11" s="11" t="n">
        <f aca="false">SUM(J5:J10)</f>
        <v>12420</v>
      </c>
      <c r="K11" s="11" t="n">
        <f aca="false">SUM(K5:K10)</f>
        <v>0</v>
      </c>
      <c r="L11" s="11" t="n">
        <f aca="false">SUM(L5:L10)</f>
        <v>0</v>
      </c>
      <c r="M11" s="11" t="n">
        <f aca="false">SUM(M5:M10)</f>
        <v>0</v>
      </c>
      <c r="N11" s="11" t="n">
        <f aca="false">SUM(N5:N10)</f>
        <v>136630</v>
      </c>
    </row>
    <row r="13" customFormat="false" ht="15" hidden="false" customHeight="false" outlineLevel="0" collapsed="false">
      <c r="A13" s="6" t="s">
        <v>43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customFormat="false" ht="15" hidden="false" customHeight="false" outlineLevel="0" collapsed="false">
      <c r="A14" s="8" t="str">
        <f aca="false">IF(Settings!$B$4="","",Settings!$B$4)</f>
        <v>Inventory and materials</v>
      </c>
      <c r="B14" s="9" t="n">
        <v>4210</v>
      </c>
      <c r="C14" s="9" t="n">
        <v>4370</v>
      </c>
      <c r="D14" s="9" t="n">
        <v>4270</v>
      </c>
      <c r="E14" s="9" t="n">
        <v>4460</v>
      </c>
      <c r="F14" s="9" t="n">
        <v>4080</v>
      </c>
      <c r="G14" s="9" t="n">
        <v>4200</v>
      </c>
      <c r="H14" s="9" t="n">
        <v>4490</v>
      </c>
      <c r="I14" s="9" t="n">
        <v>4330</v>
      </c>
      <c r="J14" s="9" t="n">
        <v>4200</v>
      </c>
      <c r="K14" s="9"/>
      <c r="L14" s="9"/>
      <c r="M14" s="9"/>
      <c r="N14" s="10" t="n">
        <f aca="false">SUM(B14:M14)</f>
        <v>38610</v>
      </c>
    </row>
    <row r="15" customFormat="false" ht="15" hidden="false" customHeight="false" outlineLevel="0" collapsed="false">
      <c r="A15" s="8" t="str">
        <f aca="false">IF(Settings!$B$5="","",Settings!$B$5)</f>
        <v>Supplier payments</v>
      </c>
      <c r="B15" s="9" t="n">
        <v>2780</v>
      </c>
      <c r="C15" s="9" t="n">
        <v>2560</v>
      </c>
      <c r="D15" s="9" t="n">
        <v>2460</v>
      </c>
      <c r="E15" s="9" t="n">
        <v>2660</v>
      </c>
      <c r="F15" s="9" t="n">
        <v>2490</v>
      </c>
      <c r="G15" s="9" t="n">
        <v>2560</v>
      </c>
      <c r="H15" s="9" t="n">
        <v>2030</v>
      </c>
      <c r="I15" s="9" t="n">
        <v>2590</v>
      </c>
      <c r="J15" s="9" t="n">
        <v>1800</v>
      </c>
      <c r="K15" s="9"/>
      <c r="L15" s="9"/>
      <c r="M15" s="9"/>
      <c r="N15" s="10" t="n">
        <f aca="false">SUM(B15:M15)</f>
        <v>21930</v>
      </c>
    </row>
    <row r="16" customFormat="false" ht="15" hidden="false" customHeight="false" outlineLevel="0" collapsed="false">
      <c r="A16" s="8" t="str">
        <f aca="false">IF(Settings!$B$6="","",Settings!$B$6)</f>
        <v>Payroll and contractors</v>
      </c>
      <c r="B16" s="9" t="n">
        <v>3000</v>
      </c>
      <c r="C16" s="9" t="n">
        <v>3000</v>
      </c>
      <c r="D16" s="9" t="n">
        <v>3000</v>
      </c>
      <c r="E16" s="9" t="n">
        <v>3000</v>
      </c>
      <c r="F16" s="9" t="n">
        <v>3000</v>
      </c>
      <c r="G16" s="9" t="n">
        <v>3000</v>
      </c>
      <c r="H16" s="9" t="n">
        <v>3000</v>
      </c>
      <c r="I16" s="9" t="n">
        <v>3000</v>
      </c>
      <c r="J16" s="9" t="n">
        <v>3000</v>
      </c>
      <c r="K16" s="9"/>
      <c r="L16" s="9"/>
      <c r="M16" s="9"/>
      <c r="N16" s="10" t="n">
        <f aca="false">SUM(B16:M16)</f>
        <v>27000</v>
      </c>
    </row>
    <row r="17" customFormat="false" ht="15" hidden="false" customHeight="false" outlineLevel="0" collapsed="false">
      <c r="A17" s="8" t="str">
        <f aca="false">IF(Settings!$B$7="","",Settings!$B$7)</f>
        <v>Rent</v>
      </c>
      <c r="B17" s="9" t="n">
        <v>1200</v>
      </c>
      <c r="C17" s="9" t="n">
        <v>1200</v>
      </c>
      <c r="D17" s="9" t="n">
        <v>1200</v>
      </c>
      <c r="E17" s="9" t="n">
        <v>1200</v>
      </c>
      <c r="F17" s="9" t="n">
        <v>1200</v>
      </c>
      <c r="G17" s="9" t="n">
        <v>1200</v>
      </c>
      <c r="H17" s="9" t="n">
        <v>1200</v>
      </c>
      <c r="I17" s="9" t="n">
        <v>1200</v>
      </c>
      <c r="J17" s="9" t="n">
        <v>1200</v>
      </c>
      <c r="K17" s="9"/>
      <c r="L17" s="9"/>
      <c r="M17" s="9"/>
      <c r="N17" s="10" t="n">
        <f aca="false">SUM(B17:M17)</f>
        <v>10800</v>
      </c>
    </row>
    <row r="18" customFormat="false" ht="15" hidden="false" customHeight="false" outlineLevel="0" collapsed="false">
      <c r="A18" s="8" t="str">
        <f aca="false">IF(Settings!$B$8="","",Settings!$B$8)</f>
        <v>Utilities and internet</v>
      </c>
      <c r="B18" s="9" t="n">
        <v>330</v>
      </c>
      <c r="C18" s="9" t="n">
        <v>310</v>
      </c>
      <c r="D18" s="9" t="n">
        <v>320</v>
      </c>
      <c r="E18" s="9" t="n">
        <v>340</v>
      </c>
      <c r="F18" s="9" t="n">
        <v>330</v>
      </c>
      <c r="G18" s="9" t="n">
        <v>340</v>
      </c>
      <c r="H18" s="9" t="n">
        <v>320</v>
      </c>
      <c r="I18" s="9" t="n">
        <v>320</v>
      </c>
      <c r="J18" s="9" t="n">
        <v>340</v>
      </c>
      <c r="K18" s="9"/>
      <c r="L18" s="9"/>
      <c r="M18" s="9"/>
      <c r="N18" s="10" t="n">
        <f aca="false">SUM(B18:M18)</f>
        <v>2950</v>
      </c>
    </row>
    <row r="19" customFormat="false" ht="15" hidden="false" customHeight="false" outlineLevel="0" collapsed="false">
      <c r="A19" s="8" t="str">
        <f aca="false">IF(Settings!$B$9="","",Settings!$B$9)</f>
        <v>Advertising and marketing</v>
      </c>
      <c r="B19" s="9" t="n">
        <v>480</v>
      </c>
      <c r="C19" s="9" t="n">
        <v>480</v>
      </c>
      <c r="D19" s="9" t="n">
        <v>530</v>
      </c>
      <c r="E19" s="9" t="n">
        <v>530</v>
      </c>
      <c r="F19" s="9" t="n">
        <v>480</v>
      </c>
      <c r="G19" s="9" t="n">
        <v>510</v>
      </c>
      <c r="H19" s="9" t="n">
        <v>500</v>
      </c>
      <c r="I19" s="9" t="n">
        <v>480</v>
      </c>
      <c r="J19" s="9" t="n">
        <v>490</v>
      </c>
      <c r="K19" s="9"/>
      <c r="L19" s="9"/>
      <c r="M19" s="9"/>
      <c r="N19" s="10" t="n">
        <f aca="false">SUM(B19:M19)</f>
        <v>4480</v>
      </c>
    </row>
    <row r="20" customFormat="false" ht="15" hidden="false" customHeight="false" outlineLevel="0" collapsed="false">
      <c r="A20" s="8" t="str">
        <f aca="false">IF(Settings!$B$10="","",Settings!$B$10)</f>
        <v>Taxes and fees</v>
      </c>
      <c r="B20" s="9" t="n">
        <v>650</v>
      </c>
      <c r="C20" s="9" t="n">
        <v>650</v>
      </c>
      <c r="D20" s="9" t="n">
        <v>650</v>
      </c>
      <c r="E20" s="9" t="n">
        <v>650</v>
      </c>
      <c r="F20" s="9" t="n">
        <v>650</v>
      </c>
      <c r="G20" s="9" t="n">
        <v>650</v>
      </c>
      <c r="H20" s="9" t="n">
        <v>650</v>
      </c>
      <c r="I20" s="9" t="n">
        <v>650</v>
      </c>
      <c r="J20" s="9" t="n">
        <v>650</v>
      </c>
      <c r="K20" s="9"/>
      <c r="L20" s="9"/>
      <c r="M20" s="9"/>
      <c r="N20" s="10" t="n">
        <f aca="false">SUM(B20:M20)</f>
        <v>5850</v>
      </c>
    </row>
    <row r="21" customFormat="false" ht="15" hidden="false" customHeight="false" outlineLevel="0" collapsed="false">
      <c r="A21" s="8" t="str">
        <f aca="false">IF(Settings!$B$11="","",Settings!$B$11)</f>
        <v>Equipment and tools</v>
      </c>
      <c r="B21" s="9"/>
      <c r="C21" s="9"/>
      <c r="D21" s="9"/>
      <c r="E21" s="9"/>
      <c r="F21" s="9"/>
      <c r="G21" s="9"/>
      <c r="H21" s="9"/>
      <c r="I21" s="9" t="n">
        <v>1800</v>
      </c>
      <c r="J21" s="9"/>
      <c r="K21" s="9"/>
      <c r="L21" s="9"/>
      <c r="M21" s="9"/>
      <c r="N21" s="10" t="n">
        <f aca="false">SUM(B21:M21)</f>
        <v>1800</v>
      </c>
    </row>
    <row r="22" customFormat="false" ht="15" hidden="false" customHeight="false" outlineLevel="0" collapsed="false">
      <c r="A22" s="8" t="str">
        <f aca="false">IF(Settings!$B$12="","",Settings!$B$12)</f>
        <v>Insurance</v>
      </c>
      <c r="B22" s="9" t="n">
        <v>120</v>
      </c>
      <c r="C22" s="9" t="n">
        <v>120</v>
      </c>
      <c r="D22" s="9" t="n">
        <v>120</v>
      </c>
      <c r="E22" s="9" t="n">
        <v>120</v>
      </c>
      <c r="F22" s="9" t="n">
        <v>120</v>
      </c>
      <c r="G22" s="9" t="n">
        <v>120</v>
      </c>
      <c r="H22" s="9" t="n">
        <v>120</v>
      </c>
      <c r="I22" s="9" t="n">
        <v>120</v>
      </c>
      <c r="J22" s="9" t="n">
        <v>120</v>
      </c>
      <c r="K22" s="9"/>
      <c r="L22" s="9"/>
      <c r="M22" s="9"/>
      <c r="N22" s="10" t="n">
        <f aca="false">SUM(B22:M22)</f>
        <v>1080</v>
      </c>
    </row>
    <row r="23" customFormat="false" ht="15" hidden="false" customHeight="false" outlineLevel="0" collapsed="false">
      <c r="A23" s="8" t="str">
        <f aca="false">IF(Settings!$B$13="","",Settings!$B$13)</f>
        <v>Loan payments</v>
      </c>
      <c r="B23" s="9"/>
      <c r="C23" s="9"/>
      <c r="D23" s="9"/>
      <c r="E23" s="9" t="n">
        <v>450</v>
      </c>
      <c r="F23" s="9" t="n">
        <v>450</v>
      </c>
      <c r="G23" s="9" t="n">
        <v>450</v>
      </c>
      <c r="H23" s="9" t="n">
        <v>450</v>
      </c>
      <c r="I23" s="9" t="n">
        <v>450</v>
      </c>
      <c r="J23" s="9" t="n">
        <v>450</v>
      </c>
      <c r="K23" s="9"/>
      <c r="L23" s="9"/>
      <c r="M23" s="9"/>
      <c r="N23" s="10" t="n">
        <f aca="false">SUM(B23:M23)</f>
        <v>2700</v>
      </c>
    </row>
    <row r="24" customFormat="false" ht="15" hidden="false" customHeight="false" outlineLevel="0" collapsed="false">
      <c r="A24" s="8" t="str">
        <f aca="false">IF(Settings!$B$14="","",Settings!$B$14)</f>
        <v>Owner draws</v>
      </c>
      <c r="B24" s="9" t="n">
        <v>1200</v>
      </c>
      <c r="C24" s="9" t="n">
        <v>1200</v>
      </c>
      <c r="D24" s="9" t="n">
        <v>1200</v>
      </c>
      <c r="E24" s="9" t="n">
        <v>1200</v>
      </c>
      <c r="F24" s="9" t="n">
        <v>1200</v>
      </c>
      <c r="G24" s="9" t="n">
        <v>1200</v>
      </c>
      <c r="H24" s="9" t="n">
        <v>1200</v>
      </c>
      <c r="I24" s="9" t="n">
        <v>1200</v>
      </c>
      <c r="J24" s="9" t="n">
        <v>1200</v>
      </c>
      <c r="K24" s="9"/>
      <c r="L24" s="9"/>
      <c r="M24" s="9"/>
      <c r="N24" s="10" t="n">
        <f aca="false">SUM(B24:M24)</f>
        <v>10800</v>
      </c>
    </row>
    <row r="25" customFormat="false" ht="15" hidden="false" customHeight="false" outlineLevel="0" collapsed="false">
      <c r="A25" s="8" t="str">
        <f aca="false">IF(Settings!$B$15="","",Settings!$B$15)</f>
        <v>Other expenses</v>
      </c>
      <c r="B25" s="9" t="n">
        <v>240</v>
      </c>
      <c r="C25" s="9" t="n">
        <v>250</v>
      </c>
      <c r="D25" s="9" t="n">
        <v>260</v>
      </c>
      <c r="E25" s="9" t="n">
        <v>240</v>
      </c>
      <c r="F25" s="9" t="n">
        <v>260</v>
      </c>
      <c r="G25" s="9" t="n">
        <v>260</v>
      </c>
      <c r="H25" s="9" t="n">
        <v>260</v>
      </c>
      <c r="I25" s="9" t="n">
        <v>260</v>
      </c>
      <c r="J25" s="9" t="n">
        <v>240</v>
      </c>
      <c r="K25" s="9"/>
      <c r="L25" s="9"/>
      <c r="M25" s="9"/>
      <c r="N25" s="10" t="n">
        <f aca="false">SUM(B25:M25)</f>
        <v>2270</v>
      </c>
    </row>
    <row r="26" customFormat="false" ht="15" hidden="false" customHeight="false" outlineLevel="0" collapsed="false">
      <c r="A26" s="11" t="s">
        <v>44</v>
      </c>
      <c r="B26" s="11" t="n">
        <f aca="false">SUM(B14:B25)</f>
        <v>14210</v>
      </c>
      <c r="C26" s="11" t="n">
        <f aca="false">SUM(C14:C25)</f>
        <v>14140</v>
      </c>
      <c r="D26" s="11" t="n">
        <f aca="false">SUM(D14:D25)</f>
        <v>14010</v>
      </c>
      <c r="E26" s="11" t="n">
        <f aca="false">SUM(E14:E25)</f>
        <v>14850</v>
      </c>
      <c r="F26" s="11" t="n">
        <f aca="false">SUM(F14:F25)</f>
        <v>14260</v>
      </c>
      <c r="G26" s="11" t="n">
        <f aca="false">SUM(G14:G25)</f>
        <v>14490</v>
      </c>
      <c r="H26" s="11" t="n">
        <f aca="false">SUM(H14:H25)</f>
        <v>14220</v>
      </c>
      <c r="I26" s="11" t="n">
        <f aca="false">SUM(I14:I25)</f>
        <v>16400</v>
      </c>
      <c r="J26" s="11" t="n">
        <f aca="false">SUM(J14:J25)</f>
        <v>13690</v>
      </c>
      <c r="K26" s="11" t="n">
        <f aca="false">SUM(K14:K25)</f>
        <v>0</v>
      </c>
      <c r="L26" s="11" t="n">
        <f aca="false">SUM(L14:L25)</f>
        <v>0</v>
      </c>
      <c r="M26" s="11" t="n">
        <f aca="false">SUM(M14:M25)</f>
        <v>0</v>
      </c>
      <c r="N26" s="11" t="n">
        <f aca="false">SUM(N14:N25)</f>
        <v>130270</v>
      </c>
    </row>
    <row r="27" customFormat="false" ht="15" hidden="false" customHeight="false" outlineLevel="0" collapsed="false">
      <c r="A27" s="11" t="s">
        <v>45</v>
      </c>
      <c r="B27" s="11" t="n">
        <f aca="false">B11-B26</f>
        <v>5270</v>
      </c>
      <c r="C27" s="11" t="n">
        <f aca="false">C11-C26</f>
        <v>700</v>
      </c>
      <c r="D27" s="11" t="n">
        <f aca="false">D11-D26</f>
        <v>3980</v>
      </c>
      <c r="E27" s="11" t="n">
        <f aca="false">E11-E26</f>
        <v>230</v>
      </c>
      <c r="F27" s="11" t="n">
        <f aca="false">F11-F26</f>
        <v>-150</v>
      </c>
      <c r="G27" s="11" t="n">
        <f aca="false">G11-G26</f>
        <v>130</v>
      </c>
      <c r="H27" s="11" t="n">
        <f aca="false">H11-H26</f>
        <v>740</v>
      </c>
      <c r="I27" s="11" t="n">
        <f aca="false">I11-I26</f>
        <v>-3270</v>
      </c>
      <c r="J27" s="11" t="n">
        <f aca="false">J11-J26</f>
        <v>-1270</v>
      </c>
      <c r="K27" s="11" t="n">
        <f aca="false">K11-K26</f>
        <v>0</v>
      </c>
      <c r="L27" s="11" t="n">
        <f aca="false">L11-L26</f>
        <v>0</v>
      </c>
      <c r="M27" s="11" t="n">
        <f aca="false">M11-M26</f>
        <v>0</v>
      </c>
      <c r="N27" s="11" t="n">
        <f aca="false">N11-N26</f>
        <v>6360</v>
      </c>
    </row>
  </sheetData>
  <conditionalFormatting sqref="B27:N27">
    <cfRule type="cellIs" priority="2" operator="lessThan" aboveAverage="0" equalAverage="0" bottom="0" percent="0" rank="0" text="" dxfId="0">
      <formula>0</formula>
    </cfRule>
  </conditionalFormatting>
  <dataValidations count="1">
    <dataValidation allowBlank="true" error="Type a number of 0 or more." errorStyle="stop" errorTitle="Number needed" operator="greaterThanOrEqual" showDropDown="false" showErrorMessage="true" showInputMessage="false" sqref="B5:M10 B14:M25" type="decimal">
      <formula1>0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63"/>
    <pageSetUpPr fitToPage="true"/>
  </sheetPr>
  <dimension ref="A1:N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13" min="2" style="0" width="11.5"/>
    <col collapsed="false" customWidth="true" hidden="false" outlineLevel="0" max="14" min="14" style="0" width="14"/>
  </cols>
  <sheetData>
    <row r="1" customFormat="false" ht="25.5" hidden="false" customHeight="true" outlineLevel="0" collapsed="false">
      <c r="A1" s="1" t="s">
        <v>46</v>
      </c>
    </row>
    <row r="2" customFormat="false" ht="15" hidden="false" customHeight="false" outlineLevel="0" collapsed="false">
      <c r="A2" s="2" t="s">
        <v>47</v>
      </c>
    </row>
    <row r="3" customFormat="false" ht="15" hidden="false" customHeight="false" outlineLevel="0" collapsed="false">
      <c r="A3" s="12" t="s">
        <v>48</v>
      </c>
      <c r="B3" s="13" t="n">
        <v>2026</v>
      </c>
      <c r="D3" s="12" t="s">
        <v>49</v>
      </c>
      <c r="F3" s="14" t="n">
        <v>4000</v>
      </c>
    </row>
    <row r="4" customFormat="false" ht="15" hidden="false" customHeight="false" outlineLevel="0" collapsed="false">
      <c r="D4" s="15" t="s">
        <v>50</v>
      </c>
      <c r="F4" s="16" t="n">
        <f aca="false">MAX($B$36:$M$36)</f>
        <v>9</v>
      </c>
    </row>
    <row r="6" customFormat="false" ht="21.75" hidden="false" customHeight="true" outlineLevel="0" collapsed="false">
      <c r="B6" s="17" t="s">
        <v>51</v>
      </c>
      <c r="C6" s="17"/>
      <c r="D6" s="17" t="s">
        <v>52</v>
      </c>
      <c r="E6" s="17"/>
      <c r="F6" s="17" t="s">
        <v>53</v>
      </c>
      <c r="G6" s="17"/>
      <c r="H6" s="17" t="s">
        <v>54</v>
      </c>
      <c r="I6" s="17"/>
      <c r="J6" s="17" t="s">
        <v>55</v>
      </c>
      <c r="K6" s="17"/>
      <c r="L6" s="17" t="s">
        <v>56</v>
      </c>
      <c r="M6" s="17"/>
    </row>
    <row r="7" customFormat="false" ht="33.75" hidden="false" customHeight="true" outlineLevel="0" collapsed="false">
      <c r="B7" s="18" t="str">
        <f aca="false">Settings!$D$4&amp;TEXT($E$41,"#,##0")</f>
        <v>$10,360</v>
      </c>
      <c r="C7" s="18"/>
      <c r="D7" s="19" t="str">
        <f aca="false">IF(ISNUMBER($E$44),TEXT($E$44,"0.0")&amp;" months",$E$44)</f>
        <v>8.2 months</v>
      </c>
      <c r="E7" s="19"/>
      <c r="F7" s="18" t="str">
        <f aca="false">IF(ISNUMBER($E$45),TEXT($E$45,"0.0"),"-")</f>
        <v>0.7</v>
      </c>
      <c r="G7" s="18"/>
      <c r="H7" s="18" t="str">
        <f aca="false">Settings!$D$4&amp;TEXT($N$31,"#,##0")</f>
        <v>$136,630</v>
      </c>
      <c r="I7" s="18"/>
      <c r="J7" s="18" t="str">
        <f aca="false">Settings!$D$4&amp;TEXT($N$32,"#,##0")</f>
        <v>$130,270</v>
      </c>
      <c r="K7" s="18"/>
      <c r="L7" s="18" t="str">
        <f aca="false">Settings!$D$4&amp;TEXT($N$33,"#,##0")</f>
        <v>$6,360</v>
      </c>
      <c r="M7" s="18"/>
    </row>
    <row r="27" customFormat="false" ht="15" hidden="false" customHeight="false" outlineLevel="0" collapsed="false">
      <c r="A27" s="20" t="s">
        <v>57</v>
      </c>
    </row>
    <row r="28" customFormat="false" ht="15" hidden="false" customHeight="false" outlineLevel="0" collapsed="false">
      <c r="A28" s="5" t="s">
        <v>58</v>
      </c>
      <c r="B28" s="5" t="s">
        <v>28</v>
      </c>
      <c r="C28" s="5" t="s">
        <v>29</v>
      </c>
      <c r="D28" s="5" t="s">
        <v>30</v>
      </c>
      <c r="E28" s="5" t="s">
        <v>31</v>
      </c>
      <c r="F28" s="5" t="s">
        <v>32</v>
      </c>
      <c r="G28" s="5" t="s">
        <v>33</v>
      </c>
      <c r="H28" s="5" t="s">
        <v>34</v>
      </c>
      <c r="I28" s="5" t="s">
        <v>35</v>
      </c>
      <c r="J28" s="5" t="s">
        <v>36</v>
      </c>
      <c r="K28" s="5" t="s">
        <v>37</v>
      </c>
      <c r="L28" s="5" t="s">
        <v>38</v>
      </c>
      <c r="M28" s="5" t="s">
        <v>39</v>
      </c>
      <c r="N28" s="5" t="s">
        <v>40</v>
      </c>
    </row>
    <row r="29" customFormat="false" ht="15" hidden="false" customHeight="false" outlineLevel="0" collapsed="false">
      <c r="A29" s="6" t="s">
        <v>59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customFormat="false" ht="15" hidden="false" customHeight="false" outlineLevel="0" collapsed="false">
      <c r="A30" s="8" t="s">
        <v>49</v>
      </c>
      <c r="B30" s="21" t="n">
        <f aca="false">IF(B$35&lt;=$F$4,$F$3,"")</f>
        <v>4000</v>
      </c>
      <c r="C30" s="21" t="n">
        <f aca="false">IF(C$35&lt;=$F$4,B34,"")</f>
        <v>9270</v>
      </c>
      <c r="D30" s="21" t="n">
        <f aca="false">IF(D$35&lt;=$F$4,C34,"")</f>
        <v>9970</v>
      </c>
      <c r="E30" s="21" t="n">
        <f aca="false">IF(E$35&lt;=$F$4,D34,"")</f>
        <v>13950</v>
      </c>
      <c r="F30" s="21" t="n">
        <f aca="false">IF(F$35&lt;=$F$4,E34,"")</f>
        <v>14180</v>
      </c>
      <c r="G30" s="21" t="n">
        <f aca="false">IF(G$35&lt;=$F$4,F34,"")</f>
        <v>14030</v>
      </c>
      <c r="H30" s="21" t="n">
        <f aca="false">IF(H$35&lt;=$F$4,G34,"")</f>
        <v>14160</v>
      </c>
      <c r="I30" s="21" t="n">
        <f aca="false">IF(I$35&lt;=$F$4,H34,"")</f>
        <v>14900</v>
      </c>
      <c r="J30" s="21" t="n">
        <f aca="false">IF(J$35&lt;=$F$4,I34,"")</f>
        <v>11630</v>
      </c>
      <c r="K30" s="21" t="str">
        <f aca="false">IF(K$35&lt;=$F$4,J34,"")</f>
        <v/>
      </c>
      <c r="L30" s="21" t="str">
        <f aca="false">IF(L$35&lt;=$F$4,K34,"")</f>
        <v/>
      </c>
      <c r="M30" s="21" t="str">
        <f aca="false">IF(M$35&lt;=$F$4,L34,"")</f>
        <v/>
      </c>
      <c r="N30" s="10" t="n">
        <f aca="false">$F$3</f>
        <v>4000</v>
      </c>
    </row>
    <row r="31" customFormat="false" ht="15" hidden="false" customHeight="false" outlineLevel="0" collapsed="false">
      <c r="A31" s="8" t="s">
        <v>60</v>
      </c>
      <c r="B31" s="21" t="n">
        <f aca="false">IF(B$35&lt;=$F$4,Actual!B11,"")</f>
        <v>19480</v>
      </c>
      <c r="C31" s="21" t="n">
        <f aca="false">IF(C$35&lt;=$F$4,Actual!C11,"")</f>
        <v>14840</v>
      </c>
      <c r="D31" s="21" t="n">
        <f aca="false">IF(D$35&lt;=$F$4,Actual!D11,"")</f>
        <v>17990</v>
      </c>
      <c r="E31" s="21" t="n">
        <f aca="false">IF(E$35&lt;=$F$4,Actual!E11,"")</f>
        <v>15080</v>
      </c>
      <c r="F31" s="21" t="n">
        <f aca="false">IF(F$35&lt;=$F$4,Actual!F11,"")</f>
        <v>14110</v>
      </c>
      <c r="G31" s="21" t="n">
        <f aca="false">IF(G$35&lt;=$F$4,Actual!G11,"")</f>
        <v>14620</v>
      </c>
      <c r="H31" s="21" t="n">
        <f aca="false">IF(H$35&lt;=$F$4,Actual!H11,"")</f>
        <v>14960</v>
      </c>
      <c r="I31" s="21" t="n">
        <f aca="false">IF(I$35&lt;=$F$4,Actual!I11,"")</f>
        <v>13130</v>
      </c>
      <c r="J31" s="21" t="n">
        <f aca="false">IF(J$35&lt;=$F$4,Actual!J11,"")</f>
        <v>12420</v>
      </c>
      <c r="K31" s="21" t="str">
        <f aca="false">IF(K$35&lt;=$F$4,Actual!K11,"")</f>
        <v/>
      </c>
      <c r="L31" s="21" t="str">
        <f aca="false">IF(L$35&lt;=$F$4,Actual!L11,"")</f>
        <v/>
      </c>
      <c r="M31" s="21" t="str">
        <f aca="false">IF(M$35&lt;=$F$4,Actual!M11,"")</f>
        <v/>
      </c>
      <c r="N31" s="10" t="n">
        <f aca="false">SUM(B31:M31)</f>
        <v>136630</v>
      </c>
    </row>
    <row r="32" customFormat="false" ht="15" hidden="false" customHeight="false" outlineLevel="0" collapsed="false">
      <c r="A32" s="8" t="s">
        <v>61</v>
      </c>
      <c r="B32" s="21" t="n">
        <f aca="false">IF(B$35&lt;=$F$4,Actual!B26,"")</f>
        <v>14210</v>
      </c>
      <c r="C32" s="21" t="n">
        <f aca="false">IF(C$35&lt;=$F$4,Actual!C26,"")</f>
        <v>14140</v>
      </c>
      <c r="D32" s="21" t="n">
        <f aca="false">IF(D$35&lt;=$F$4,Actual!D26,"")</f>
        <v>14010</v>
      </c>
      <c r="E32" s="21" t="n">
        <f aca="false">IF(E$35&lt;=$F$4,Actual!E26,"")</f>
        <v>14850</v>
      </c>
      <c r="F32" s="21" t="n">
        <f aca="false">IF(F$35&lt;=$F$4,Actual!F26,"")</f>
        <v>14260</v>
      </c>
      <c r="G32" s="21" t="n">
        <f aca="false">IF(G$35&lt;=$F$4,Actual!G26,"")</f>
        <v>14490</v>
      </c>
      <c r="H32" s="21" t="n">
        <f aca="false">IF(H$35&lt;=$F$4,Actual!H26,"")</f>
        <v>14220</v>
      </c>
      <c r="I32" s="21" t="n">
        <f aca="false">IF(I$35&lt;=$F$4,Actual!I26,"")</f>
        <v>16400</v>
      </c>
      <c r="J32" s="21" t="n">
        <f aca="false">IF(J$35&lt;=$F$4,Actual!J26,"")</f>
        <v>13690</v>
      </c>
      <c r="K32" s="21" t="str">
        <f aca="false">IF(K$35&lt;=$F$4,Actual!K26,"")</f>
        <v/>
      </c>
      <c r="L32" s="21" t="str">
        <f aca="false">IF(L$35&lt;=$F$4,Actual!L26,"")</f>
        <v/>
      </c>
      <c r="M32" s="21" t="str">
        <f aca="false">IF(M$35&lt;=$F$4,Actual!M26,"")</f>
        <v/>
      </c>
      <c r="N32" s="10" t="n">
        <f aca="false">SUM(B32:M32)</f>
        <v>130270</v>
      </c>
    </row>
    <row r="33" customFormat="false" ht="15" hidden="false" customHeight="false" outlineLevel="0" collapsed="false">
      <c r="A33" s="8" t="s">
        <v>45</v>
      </c>
      <c r="B33" s="21" t="n">
        <f aca="false">IF(B$35&lt;=$F$4,B31-B32,"")</f>
        <v>5270</v>
      </c>
      <c r="C33" s="21" t="n">
        <f aca="false">IF(C$35&lt;=$F$4,C31-C32,"")</f>
        <v>700</v>
      </c>
      <c r="D33" s="21" t="n">
        <f aca="false">IF(D$35&lt;=$F$4,D31-D32,"")</f>
        <v>3980</v>
      </c>
      <c r="E33" s="21" t="n">
        <f aca="false">IF(E$35&lt;=$F$4,E31-E32,"")</f>
        <v>230</v>
      </c>
      <c r="F33" s="21" t="n">
        <f aca="false">IF(F$35&lt;=$F$4,F31-F32,"")</f>
        <v>-150</v>
      </c>
      <c r="G33" s="21" t="n">
        <f aca="false">IF(G$35&lt;=$F$4,G31-G32,"")</f>
        <v>130</v>
      </c>
      <c r="H33" s="21" t="n">
        <f aca="false">IF(H$35&lt;=$F$4,H31-H32,"")</f>
        <v>740</v>
      </c>
      <c r="I33" s="21" t="n">
        <f aca="false">IF(I$35&lt;=$F$4,I31-I32,"")</f>
        <v>-3270</v>
      </c>
      <c r="J33" s="21" t="n">
        <f aca="false">IF(J$35&lt;=$F$4,J31-J32,"")</f>
        <v>-1270</v>
      </c>
      <c r="K33" s="21" t="str">
        <f aca="false">IF(K$35&lt;=$F$4,K31-K32,"")</f>
        <v/>
      </c>
      <c r="L33" s="21" t="str">
        <f aca="false">IF(L$35&lt;=$F$4,L31-L32,"")</f>
        <v/>
      </c>
      <c r="M33" s="21" t="str">
        <f aca="false">IF(M$35&lt;=$F$4,M31-M32,"")</f>
        <v/>
      </c>
      <c r="N33" s="10" t="n">
        <f aca="false">SUM(B33:M33)</f>
        <v>6360</v>
      </c>
    </row>
    <row r="34" customFormat="false" ht="15" hidden="false" customHeight="false" outlineLevel="0" collapsed="false">
      <c r="A34" s="22" t="s">
        <v>62</v>
      </c>
      <c r="B34" s="10" t="n">
        <f aca="false">IF(B$35&lt;=$F$4,$F$3+SUM($B37:B37),"")</f>
        <v>9270</v>
      </c>
      <c r="C34" s="10" t="n">
        <f aca="false">IF(C$35&lt;=$F$4,$F$3+SUM($B37:C37),"")</f>
        <v>9970</v>
      </c>
      <c r="D34" s="10" t="n">
        <f aca="false">IF(D$35&lt;=$F$4,$F$3+SUM($B37:D37),"")</f>
        <v>13950</v>
      </c>
      <c r="E34" s="10" t="n">
        <f aca="false">IF(E$35&lt;=$F$4,$F$3+SUM($B37:E37),"")</f>
        <v>14180</v>
      </c>
      <c r="F34" s="10" t="n">
        <f aca="false">IF(F$35&lt;=$F$4,$F$3+SUM($B37:F37),"")</f>
        <v>14030</v>
      </c>
      <c r="G34" s="10" t="n">
        <f aca="false">IF(G$35&lt;=$F$4,$F$3+SUM($B37:G37),"")</f>
        <v>14160</v>
      </c>
      <c r="H34" s="10" t="n">
        <f aca="false">IF(H$35&lt;=$F$4,$F$3+SUM($B37:H37),"")</f>
        <v>14900</v>
      </c>
      <c r="I34" s="10" t="n">
        <f aca="false">IF(I$35&lt;=$F$4,$F$3+SUM($B37:I37),"")</f>
        <v>11630</v>
      </c>
      <c r="J34" s="10" t="n">
        <f aca="false">IF(J$35&lt;=$F$4,$F$3+SUM($B37:J37),"")</f>
        <v>10360</v>
      </c>
      <c r="K34" s="10" t="str">
        <f aca="false">IF(K$35&lt;=$F$4,$F$3+SUM($B37:K37),"")</f>
        <v/>
      </c>
      <c r="L34" s="10" t="str">
        <f aca="false">IF(L$35&lt;=$F$4,$F$3+SUM($B37:L37),"")</f>
        <v/>
      </c>
      <c r="M34" s="10" t="str">
        <f aca="false">IF(M$35&lt;=$F$4,$F$3+SUM($B37:M37),"")</f>
        <v/>
      </c>
      <c r="N34" s="10" t="n">
        <f aca="false">IF($F$4=0,$F$3,INDEX(B34:M34,$F$4))</f>
        <v>10360</v>
      </c>
    </row>
    <row r="35" customFormat="false" ht="15" hidden="true" customHeight="false" outlineLevel="0" collapsed="false">
      <c r="A35" s="2" t="s">
        <v>63</v>
      </c>
      <c r="B35" s="2" t="n">
        <v>1</v>
      </c>
      <c r="C35" s="2" t="n">
        <v>2</v>
      </c>
      <c r="D35" s="2" t="n">
        <v>3</v>
      </c>
      <c r="E35" s="2" t="n">
        <v>4</v>
      </c>
      <c r="F35" s="2" t="n">
        <v>5</v>
      </c>
      <c r="G35" s="2" t="n">
        <v>6</v>
      </c>
      <c r="H35" s="2" t="n">
        <v>7</v>
      </c>
      <c r="I35" s="2" t="n">
        <v>8</v>
      </c>
      <c r="J35" s="2" t="n">
        <v>9</v>
      </c>
      <c r="K35" s="2" t="n">
        <v>10</v>
      </c>
      <c r="L35" s="2" t="n">
        <v>11</v>
      </c>
      <c r="M35" s="2" t="n">
        <v>12</v>
      </c>
      <c r="N35" s="2"/>
    </row>
    <row r="36" customFormat="false" ht="15" hidden="true" customHeight="false" outlineLevel="0" collapsed="false">
      <c r="A36" s="2" t="s">
        <v>64</v>
      </c>
      <c r="B36" s="2" t="n">
        <f aca="false">IF(Actual!B11+Actual!B26&gt;0,B35,0)</f>
        <v>1</v>
      </c>
      <c r="C36" s="2" t="n">
        <f aca="false">IF(Actual!C11+Actual!C26&gt;0,C35,0)</f>
        <v>2</v>
      </c>
      <c r="D36" s="2" t="n">
        <f aca="false">IF(Actual!D11+Actual!D26&gt;0,D35,0)</f>
        <v>3</v>
      </c>
      <c r="E36" s="2" t="n">
        <f aca="false">IF(Actual!E11+Actual!E26&gt;0,E35,0)</f>
        <v>4</v>
      </c>
      <c r="F36" s="2" t="n">
        <f aca="false">IF(Actual!F11+Actual!F26&gt;0,F35,0)</f>
        <v>5</v>
      </c>
      <c r="G36" s="2" t="n">
        <f aca="false">IF(Actual!G11+Actual!G26&gt;0,G35,0)</f>
        <v>6</v>
      </c>
      <c r="H36" s="2" t="n">
        <f aca="false">IF(Actual!H11+Actual!H26&gt;0,H35,0)</f>
        <v>7</v>
      </c>
      <c r="I36" s="2" t="n">
        <f aca="false">IF(Actual!I11+Actual!I26&gt;0,I35,0)</f>
        <v>8</v>
      </c>
      <c r="J36" s="2" t="n">
        <f aca="false">IF(Actual!J11+Actual!J26&gt;0,J35,0)</f>
        <v>9</v>
      </c>
      <c r="K36" s="2" t="n">
        <f aca="false">IF(Actual!K11+Actual!K26&gt;0,K35,0)</f>
        <v>0</v>
      </c>
      <c r="L36" s="2" t="n">
        <f aca="false">IF(Actual!L11+Actual!L26&gt;0,L35,0)</f>
        <v>0</v>
      </c>
      <c r="M36" s="2" t="n">
        <f aca="false">IF(Actual!M11+Actual!M26&gt;0,M35,0)</f>
        <v>0</v>
      </c>
      <c r="N36" s="2"/>
    </row>
    <row r="37" customFormat="false" ht="15" hidden="true" customHeight="false" outlineLevel="0" collapsed="false">
      <c r="A37" s="2" t="s">
        <v>65</v>
      </c>
      <c r="B37" s="23" t="n">
        <f aca="false">Actual!B27</f>
        <v>5270</v>
      </c>
      <c r="C37" s="23" t="n">
        <f aca="false">Actual!C27</f>
        <v>700</v>
      </c>
      <c r="D37" s="23" t="n">
        <f aca="false">Actual!D27</f>
        <v>3980</v>
      </c>
      <c r="E37" s="23" t="n">
        <f aca="false">Actual!E27</f>
        <v>230</v>
      </c>
      <c r="F37" s="23" t="n">
        <f aca="false">Actual!F27</f>
        <v>-150</v>
      </c>
      <c r="G37" s="23" t="n">
        <f aca="false">Actual!G27</f>
        <v>130</v>
      </c>
      <c r="H37" s="23" t="n">
        <f aca="false">Actual!H27</f>
        <v>740</v>
      </c>
      <c r="I37" s="23" t="n">
        <f aca="false">Actual!I27</f>
        <v>-3270</v>
      </c>
      <c r="J37" s="23" t="n">
        <f aca="false">Actual!J27</f>
        <v>-1270</v>
      </c>
      <c r="K37" s="23" t="n">
        <f aca="false">Actual!K27</f>
        <v>0</v>
      </c>
      <c r="L37" s="23" t="n">
        <f aca="false">Actual!L27</f>
        <v>0</v>
      </c>
      <c r="M37" s="23" t="n">
        <f aca="false">Actual!M27</f>
        <v>0</v>
      </c>
      <c r="N37" s="2"/>
    </row>
    <row r="38" customFormat="false" ht="15" hidden="true" customHeight="false" outlineLevel="0" collapsed="false">
      <c r="A38" s="2" t="s">
        <v>66</v>
      </c>
      <c r="B38" s="23" t="n">
        <f aca="false">Actual!B26</f>
        <v>14210</v>
      </c>
      <c r="C38" s="23" t="n">
        <f aca="false">Actual!C26</f>
        <v>14140</v>
      </c>
      <c r="D38" s="23" t="n">
        <f aca="false">Actual!D26</f>
        <v>14010</v>
      </c>
      <c r="E38" s="23" t="n">
        <f aca="false">Actual!E26</f>
        <v>14850</v>
      </c>
      <c r="F38" s="23" t="n">
        <f aca="false">Actual!F26</f>
        <v>14260</v>
      </c>
      <c r="G38" s="23" t="n">
        <f aca="false">Actual!G26</f>
        <v>14490</v>
      </c>
      <c r="H38" s="23" t="n">
        <f aca="false">Actual!H26</f>
        <v>14220</v>
      </c>
      <c r="I38" s="23" t="n">
        <f aca="false">Actual!I26</f>
        <v>16400</v>
      </c>
      <c r="J38" s="23" t="n">
        <f aca="false">Actual!J26</f>
        <v>13690</v>
      </c>
      <c r="K38" s="23" t="n">
        <f aca="false">Actual!K26</f>
        <v>0</v>
      </c>
      <c r="L38" s="23" t="n">
        <f aca="false">Actual!L26</f>
        <v>0</v>
      </c>
      <c r="M38" s="23" t="n">
        <f aca="false">Actual!M26</f>
        <v>0</v>
      </c>
      <c r="N38" s="2"/>
    </row>
    <row r="40" customFormat="false" ht="15" hidden="false" customHeight="false" outlineLevel="0" collapsed="false">
      <c r="A40" s="20" t="s">
        <v>67</v>
      </c>
    </row>
    <row r="41" customFormat="false" ht="15" hidden="false" customHeight="false" outlineLevel="0" collapsed="false">
      <c r="A41" s="24" t="s">
        <v>68</v>
      </c>
      <c r="B41" s="24"/>
      <c r="C41" s="24"/>
      <c r="D41" s="24"/>
      <c r="E41" s="25" t="n">
        <f aca="false">$N$34</f>
        <v>10360</v>
      </c>
    </row>
    <row r="42" customFormat="false" ht="15" hidden="false" customHeight="false" outlineLevel="0" collapsed="false">
      <c r="A42" s="24" t="s">
        <v>69</v>
      </c>
      <c r="B42" s="24"/>
      <c r="C42" s="24"/>
      <c r="D42" s="24"/>
      <c r="E42" s="25" t="n">
        <f aca="false">IF($F$4=0,0,SUMPRODUCT(($B$35:$M$35&gt;$F$4-3)*($B$35:$M$35&lt;=$F$4)*$B$37:$M$37)/MAX(1,MIN(3,$F$4)))</f>
        <v>-1266.66666666667</v>
      </c>
    </row>
    <row r="43" customFormat="false" ht="15" hidden="false" customHeight="false" outlineLevel="0" collapsed="false">
      <c r="A43" s="24" t="s">
        <v>70</v>
      </c>
      <c r="B43" s="24"/>
      <c r="C43" s="24"/>
      <c r="D43" s="24"/>
      <c r="E43" s="25" t="n">
        <f aca="false">IF($F$4=0,0,SUMPRODUCT(($B$35:$M$35&gt;$F$4-3)*($B$35:$M$35&lt;=$F$4)*$B$38:$M$38)/MAX(1,MIN(3,$F$4)))</f>
        <v>14770</v>
      </c>
    </row>
    <row r="44" customFormat="false" ht="15" hidden="false" customHeight="false" outlineLevel="0" collapsed="false">
      <c r="A44" s="26" t="s">
        <v>71</v>
      </c>
      <c r="B44" s="26"/>
      <c r="C44" s="26"/>
      <c r="D44" s="26"/>
      <c r="E44" s="27" t="n">
        <f aca="false">IF($F$4=0,"-",IF(E42&gt;=0,"Cash flow positive",IF(E41&lt;=0,0,E41/(-E42))))</f>
        <v>8.17894736842105</v>
      </c>
    </row>
    <row r="45" customFormat="false" ht="15" hidden="false" customHeight="false" outlineLevel="0" collapsed="false">
      <c r="A45" s="26" t="s">
        <v>72</v>
      </c>
      <c r="B45" s="26"/>
      <c r="C45" s="26"/>
      <c r="D45" s="26"/>
      <c r="E45" s="27" t="n">
        <f aca="false">IF(E43&lt;=0,"-",E41/E43)</f>
        <v>0.701421800947867</v>
      </c>
    </row>
  </sheetData>
  <mergeCells count="17"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A41:D41"/>
    <mergeCell ref="A42:D42"/>
    <mergeCell ref="A43:D43"/>
    <mergeCell ref="A44:D44"/>
    <mergeCell ref="A45:D45"/>
  </mergeCells>
  <conditionalFormatting sqref="B33:N33">
    <cfRule type="cellIs" priority="2" operator="lessThan" aboveAverage="0" equalAverage="0" bottom="0" percent="0" rank="0" text="" dxfId="0">
      <formula>0</formula>
    </cfRule>
  </conditionalFormatting>
  <conditionalFormatting sqref="B34:N34">
    <cfRule type="cellIs" priority="3" operator="lessThan" aboveAverage="0" equalAverage="0" bottom="0" percent="0" rank="0" text="" dxfId="0">
      <formula>0</formula>
    </cfRule>
  </conditionalFormatting>
  <conditionalFormatting sqref="D7:E7">
    <cfRule type="expression" priority="4" aboveAverage="0" equalAverage="0" bottom="0" percent="0" rank="0" text="" dxfId="1">
      <formula>AND(ISNUMBER($E$44),$E$44&lt;6)</formula>
    </cfRule>
  </conditionalFormatting>
  <dataValidations count="2">
    <dataValidation allowBlank="false" error="Type a 4-digit year." errorStyle="stop" errorTitle="Year" operator="between" showDropDown="false" showErrorMessage="true" showInputMessage="false" sqref="B3" type="whole">
      <formula1>2000</formula1>
      <formula2>2100</formula2>
    </dataValidation>
    <dataValidation allowBlank="true" error="Type a number of 0 or more." errorStyle="stop" errorTitle="Number needed" operator="greaterThanOrEqual" showDropDown="false" showErrorMessage="true" showInputMessage="false" sqref="F3" type="decimal">
      <formula1>-100000000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36"/>
    <col collapsed="false" customWidth="true" hidden="false" outlineLevel="0" max="3" min="3" style="0" width="4"/>
    <col collapsed="false" customWidth="true" hidden="false" outlineLevel="0" max="4" min="4" style="0" width="18"/>
  </cols>
  <sheetData>
    <row r="1" customFormat="false" ht="25.5" hidden="false" customHeight="true" outlineLevel="0" collapsed="false">
      <c r="A1" s="1" t="s">
        <v>73</v>
      </c>
    </row>
    <row r="2" customFormat="false" ht="15" hidden="false" customHeight="false" outlineLevel="0" collapsed="false">
      <c r="A2" s="2" t="s">
        <v>74</v>
      </c>
    </row>
    <row r="3" customFormat="false" ht="33.75" hidden="false" customHeight="true" outlineLevel="0" collapsed="false">
      <c r="A3" s="28" t="s">
        <v>75</v>
      </c>
      <c r="B3" s="28" t="s">
        <v>76</v>
      </c>
      <c r="D3" s="28" t="s">
        <v>77</v>
      </c>
    </row>
    <row r="4" customFormat="false" ht="17.35" hidden="false" customHeight="false" outlineLevel="0" collapsed="false">
      <c r="A4" s="29" t="s">
        <v>78</v>
      </c>
      <c r="B4" s="29" t="s">
        <v>79</v>
      </c>
      <c r="D4" s="30" t="s">
        <v>80</v>
      </c>
    </row>
    <row r="5" customFormat="false" ht="15" hidden="false" customHeight="false" outlineLevel="0" collapsed="false">
      <c r="A5" s="29" t="s">
        <v>81</v>
      </c>
      <c r="B5" s="29" t="s">
        <v>82</v>
      </c>
      <c r="D5" s="2" t="s">
        <v>83</v>
      </c>
    </row>
    <row r="6" customFormat="false" ht="15" hidden="false" customHeight="false" outlineLevel="0" collapsed="false">
      <c r="A6" s="29" t="s">
        <v>84</v>
      </c>
      <c r="B6" s="29" t="s">
        <v>85</v>
      </c>
    </row>
    <row r="7" customFormat="false" ht="15" hidden="false" customHeight="false" outlineLevel="0" collapsed="false">
      <c r="A7" s="29" t="s">
        <v>86</v>
      </c>
      <c r="B7" s="29" t="s">
        <v>87</v>
      </c>
    </row>
    <row r="8" customFormat="false" ht="15" hidden="false" customHeight="false" outlineLevel="0" collapsed="false">
      <c r="A8" s="29" t="s">
        <v>88</v>
      </c>
      <c r="B8" s="29" t="s">
        <v>89</v>
      </c>
    </row>
    <row r="9" customFormat="false" ht="15" hidden="false" customHeight="false" outlineLevel="0" collapsed="false">
      <c r="A9" s="29" t="s">
        <v>90</v>
      </c>
      <c r="B9" s="29" t="s">
        <v>91</v>
      </c>
    </row>
    <row r="10" customFormat="false" ht="15" hidden="false" customHeight="false" outlineLevel="0" collapsed="false">
      <c r="B10" s="29" t="s">
        <v>92</v>
      </c>
    </row>
    <row r="11" customFormat="false" ht="15" hidden="false" customHeight="false" outlineLevel="0" collapsed="false">
      <c r="B11" s="29" t="s">
        <v>93</v>
      </c>
    </row>
    <row r="12" customFormat="false" ht="15" hidden="false" customHeight="false" outlineLevel="0" collapsed="false">
      <c r="B12" s="29" t="s">
        <v>94</v>
      </c>
    </row>
    <row r="13" customFormat="false" ht="15" hidden="false" customHeight="false" outlineLevel="0" collapsed="false">
      <c r="B13" s="29" t="s">
        <v>95</v>
      </c>
    </row>
    <row r="14" customFormat="false" ht="15" hidden="false" customHeight="false" outlineLevel="0" collapsed="false">
      <c r="B14" s="29" t="s">
        <v>96</v>
      </c>
    </row>
    <row r="15" customFormat="false" ht="15" hidden="false" customHeight="false" outlineLevel="0" collapsed="false">
      <c r="B15" s="29" t="s">
        <v>97</v>
      </c>
    </row>
  </sheetData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2026-10-12T05:23:19Z</dcterms:created>
  <dc:creator>SuanSupply</dc:creator>
  <dc:description/>
  <dc:language>en-US</dc:language>
  <cp:lastModifiedBy/>
  <dcterms:modified xsi:type="dcterms:W3CDTF">2026-10-12T05:23:19Z</dcterms:modified>
  <cp:revision>0</cp:revision>
  <dc:subject/>
  <dc:title>Cash Flow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