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icio" sheetId="1" state="visible" r:id="rId3"/>
    <sheet name="Real" sheetId="2" state="visible" r:id="rId4"/>
    <sheet name="Flujo" sheetId="3" state="visible" r:id="rId5"/>
    <sheet name="Configuracio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<sst xmlns="http://schemas.openxmlformats.org/spreadsheetml/2006/main" count="113" uniqueCount="98">
  <si>
    <t xml:space="preserve">Flujo de Caja (gratis)</t>
  </si>
  <si>
    <t xml:space="preserve">de SuanSupply · funciona en Microsoft Excel y Google Sheets</t>
  </si>
  <si>
    <t xml:space="preserve">CÓMO ABRIRLA</t>
  </si>
  <si>
    <t xml:space="preserve">Excel: haz doble clic en el archivo. Google Sheets: entra en sheets.google.com, elige Archivo &gt; Importar &gt; Subir, selecciona este archivo y elige Reemplazar hoja de cálculo.</t>
  </si>
  <si>
    <t xml:space="preserve">QUÉ HAY EN CADA HOJA</t>
  </si>
  <si>
    <t xml:space="preserve">Real: escribe los totales de entradas y salidas de efectivo de cada mes, por categoría.</t>
  </si>
  <si>
    <t xml:space="preserve">Flujo: tu tablero. Efectivo inicial y final de cada mes, efectivo disponible, runway (cuántos meses aguanta tu efectivo) y 2 gráficas.</t>
  </si>
  <si>
    <t xml:space="preserve">Configuracion: tus categorías de entradas y salidas y el símbolo de moneda.</t>
  </si>
  <si>
    <t xml:space="preserve">CÓMO EMPEZAR EN 5 MINUTOS</t>
  </si>
  <si>
    <t xml:space="preserve">1. Ve a Configuracion y cambia las categorías por las de tu negocio. Escribe tu símbolo de moneda.</t>
  </si>
  <si>
    <t xml:space="preserve">2. En Flujo escribe el año y tu efectivo inicial (lo que tenías en caja y bancos el 1 de enero).</t>
  </si>
  <si>
    <t xml:space="preserve">3. En Real escribe los totales de cada mes que ya pasó.</t>
  </si>
  <si>
    <t xml:space="preserve">4. Mira Flujo: todo se actualiza solo. Los meses sin datos reales quedan en blanco.</t>
  </si>
  <si>
    <t xml:space="preserve">COLORES</t>
  </si>
  <si>
    <t xml:space="preserve">Encabezado ROJO y celdas amarillo claro: ahí escribes tú. Encabezado oscuro y celdas grises: son fórmulas, no escribas en ellas.</t>
  </si>
  <si>
    <t xml:space="preserve">CÓMO BORRAR LOS EJEMPLOS</t>
  </si>
  <si>
    <t xml:space="preserve">Selecciona solo las celdas amarillas de ejemplo de cada hoja y presiona Suprimir. No borres filas ni columnas completas: así las fórmulas siguen funcionando.</t>
  </si>
  <si>
    <t xml:space="preserve">CÓMO LEER EL RUNWAY</t>
  </si>
  <si>
    <t xml:space="preserve">Runway es el número de meses que te alcanza el efectivo si sigues como en los últimos 3 meses con datos. Si entra más de lo que sale, el tablero muestra Flujo positivo.</t>
  </si>
  <si>
    <t xml:space="preserve">CAPACIDAD</t>
  </si>
  <si>
    <t xml:space="preserve">12 meses, 6 categorías de entrada y 12 de salida. Para empezar un año nuevo, guarda una copia del archivo y borra los ejemplos.</t>
  </si>
  <si>
    <t xml:space="preserve">BUENO SABER</t>
  </si>
  <si>
    <t xml:space="preserve">Los datos de ejemplo son inventados. Esta plantilla te ayuda a organizar el efectivo de tu negocio; no es asesoría contable, fiscal ni financiera.</t>
  </si>
  <si>
    <t xml:space="preserve">¿QUIERES PRONÓSTICO CONTRA REAL Y CONTROL DE FACTURAS?</t>
  </si>
  <si>
    <t xml:space="preserve">La versión completa agrega un pronóstico a 12 meses, pronóstico contra real, y cuentas por cobrar y por pagar con alertas de vencidas. La encuentras en suansupply.com.</t>
  </si>
  <si>
    <t xml:space="preserve">Flujo de caja real</t>
  </si>
  <si>
    <t xml:space="preserve">Escribe los totales reales de cada mes, por categoría. Los totales se calculan solos.</t>
  </si>
  <si>
    <t xml:space="preserve">Categoría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</si>
  <si>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</si>
  <si>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</si>
  <si>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</si>
  <si>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</si>
  <si>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</si>
  <si>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</si>
  <si>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</si>
  <si>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</si>
  <si>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</si>
  <si>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</si>
  <si>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</si>
  <si>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</si>
  <si>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Total</t>
  </si>
  <si>
    <t xml:space="preserve">ENTRADAS DE EFECTIVO</t>
  </si>
  <si>
    <t xml:space="preserve">Total entradas</t>
  </si>
  <si>
    <t xml:space="preserve">SALIDAS DE EFECTIVO</t>
  </si>
  <si>
    <t xml:space="preserve">Total salidas</t>
  </si>
  <si>
    <t xml:space="preserve">Flujo neto</t>
  </si>
  <si>
    <t xml:space="preserve">Tablero de flujo de caja</t>
  </si>
  <si>
    <t xml:space="preserve">Todo aquí se calcula solo. Solo escribes el año y el efectivo inicial en las celdas amarillas.</t>
  </si>
  <si>
    <t xml:space="preserve">Año</t>
  </si>
  <si>
    <t xml:space="preserve">Efectivo inicial</t>
  </si>
  <si>
    <t xml:space="preserve">Último mes con datos reales</t>
  </si>
  <si>
    <t xml:space="preserve">Efectivo disponible</t>
  </si>
  <si>
    <t xml:space="preserve">Runway</t>
  </si>
  <si>
    <t xml:space="preserve">Meses de gastos cubiertos</t>
  </si>
  <si>
    <t xml:space="preserve">Entradas (en el año)</t>
  </si>
  <si>
    <t xml:space="preserve">Salidas (en el año)</t>
  </si>
  <si>
    <t xml:space="preserve">Flujo neto (en el año)</t>
  </si>
  <si>
    <t xml:space="preserve">Mes por mes</t>
  </si>
  <si>
    <t xml:space="preserve">Mes</t>
  </si>
  <si>
    <t xml:space="preserve">REAL</t>
  </si>
  <si>
    <t xml:space="preserve">Entradas</t>
  </si>
  <si>
    <t xml:space="preserve">Salidas</t>
  </si>
  <si>
    <t xml:space="preserve">Efectivo final</t>
  </si>
  <si>
    <t xml:space="preserve">aux month</t>
  </si>
  <si>
    <t xml:space="preserve">aux has data</t>
  </si>
  <si>
    <t xml:space="preserve">aux net</t>
  </si>
  <si>
    <t xml:space="preserve">aux out</t>
  </si>
  <si>
    <t xml:space="preserve">Runway: ¿cuánto te dura el efectivo?</t>
  </si>
  <si>
    <t xml:space="preserve">Efectivo disponible (último mes con datos)</t>
  </si>
  <si>
    <t xml:space="preserve">Flujo neto promedio al mes (últimos 3 meses)</t>
  </si>
  <si>
    <t xml:space="preserve">Salidas promedio al mes (últimos 3 meses)</t>
  </si>
  <si>
    <t xml:space="preserve">Runway (meses)</t>
  </si>
  <si>
    <t xml:space="preserve">Meses de gastos que cubre tu efectivo</t>
  </si>
  <si>
    <t xml:space="preserve">Configuracion</t>
  </si>
  <si>
    <t xml:space="preserve">Cambia los nombres de las listas con encabezado rojo: alimentan Pronostico, Real y el tablero.</t>
  </si>
  <si>
    <t xml:space="preserve">Categorías de entrada (6)</t>
  </si>
  <si>
    <t xml:space="preserve">Categorías de salida (12)</t>
  </si>
  <si>
    <t xml:space="preserve">Símbolo de moneda</t>
  </si>
  <si>
    <t xml:space="preserve">Ventas de contado</t>
  </si>
  <si>
    <t xml:space="preserve">Compras de mercancía y materiales</t>
  </si>
  <si>
    <t xml:space="preserve">$</t>
  </si>
  <si>
    <t xml:space="preserve">Cobros de clientes</t>
  </si>
  <si>
    <t xml:space="preserve">Pagos a proveedores</t>
  </si>
  <si>
    <t xml:space="preserve">Se usa en las tarjetas del tablero.</t>
  </si>
  <si>
    <t xml:space="preserve">Otros ingresos</t>
  </si>
  <si>
    <t xml:space="preserve">Nómina y honorarios</t>
  </si>
  <si>
    <t xml:space="preserve">Préstamos recibidos</t>
  </si>
  <si>
    <t xml:space="preserve">Renta</t>
  </si>
  <si>
    <t xml:space="preserve">Aportes del dueño</t>
  </si>
  <si>
    <t xml:space="preserve">Servicios (luz, agua, internet)</t>
  </si>
  <si>
    <t xml:space="preserve">Intereses y reembolsos</t>
  </si>
  <si>
    <t xml:space="preserve">Publicidad y marketing</t>
  </si>
  <si>
    <t xml:space="preserve">Impuestos y cuotas</t>
  </si>
  <si>
    <t xml:space="preserve">Equipo y herramientas</t>
  </si>
  <si>
    <t xml:space="preserve">Seguros</t>
  </si>
  <si>
    <t xml:space="preserve">Pago de préstamos</t>
  </si>
  <si>
    <t xml:space="preserve">Retiros del dueño</t>
  </si>
  <si>
    <t xml:space="preserve">Otros gastos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</si>
</sst>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#,##0.00;\-#,##0.00;\-"/>
    <numFmt numFmtId="167" formatCode="0"/>
    <numFmt numFmtId="168" formatCode="&quot;mes &quot;0"/>
    <numFmt numFmtId="169" formatCode="General"/>
    <numFmt numFmtId="170" formatCode="#,##0.0;\-#,##0.0"/>
    <numFmt numFmtId="171" formatCode="#,##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B2A3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7"/>
      <color rgb="FF1B2A3A"/>
      <name val="Arial"/>
      <family val="0"/>
      <charset val="1"/>
    </font>
    <font>
      <b val="true"/>
      <sz val="15"/>
      <color rgb="FF1B2A3A"/>
      <name val="Arial"/>
      <family val="0"/>
      <charset val="1"/>
    </font>
    <font>
      <b val="true"/>
      <sz val="12"/>
      <color rgb="FF1B2A3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0000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B2A3A"/>
        <bgColor rgb="FF003366"/>
      </patternFill>
    </fill>
    <fill>
      <patternFill patternType="solid">
        <fgColor rgb="FFD9E2EA"/>
        <bgColor rgb="FFE3E8EC"/>
      </patternFill>
    </fill>
    <fill>
      <patternFill patternType="solid">
        <fgColor rgb="FFFFF8DC"/>
        <bgColor rgb="FFFFFFFF"/>
      </patternFill>
    </fill>
    <fill>
      <patternFill patternType="solid">
        <fgColor rgb="FFEEF1F4"/>
        <bgColor rgb="FFE3E8EC"/>
      </patternFill>
    </fill>
    <fill>
      <patternFill patternType="solid">
        <fgColor rgb="FF1F7A63"/>
        <bgColor rgb="FF008080"/>
      </patternFill>
    </fill>
    <fill>
      <patternFill patternType="solid">
        <fgColor rgb="FFB3261E"/>
        <bgColor rgb="FF9933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3DAE1"/>
      </bottom>
      <diagonal/>
    </border>
    <border diagonalUp="false" diagonalDown="false">
      <left/>
      <right/>
      <top style="medium">
        <color rgb="FF1B2A3A"/>
      </top>
      <bottom/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2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5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7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3261E"/>
      </font>
    </dxf>
    <dxf>
      <font>
        <name val="Arial"/>
        <charset val="1"/>
        <family val="0"/>
        <b val="1"/>
        <color rgb="FFB3261E"/>
        <sz val="17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63"/>
      <rgbColor rgb="FFD9D9D9"/>
      <rgbColor rgb="FF878787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C"/>
      <rgbColor rgb="FFD9E2E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3"/>
      <rgbColor rgb="FF969696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Efectivo final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Flujo!A34</c:f>
              <c:strCache>
                <c:ptCount val="1"/>
                <c:pt idx="0">
                  <c:v>Efectivo final</c:v>
                </c:pt>
              </c:strCache>
            </c:strRef>
          </c:tx>
          <c:spPr>
            <a:solidFill>
              <a:srgbClr val="1f7a63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Flujo!$B$28:$M$28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Flujo!$B$34:$M$34</c:f>
              <c:numCache>
                <c:formatCode>#,##0.00;\-#,##0.00;\-</c:formatCode>
                <c:ptCount val="12"/>
                <c:pt idx="0">
                  <c:v>92700</c:v>
                </c:pt>
                <c:pt idx="1">
                  <c:v>99700</c:v>
                </c:pt>
                <c:pt idx="2">
                  <c:v>139500</c:v>
                </c:pt>
                <c:pt idx="3">
                  <c:v>141800</c:v>
                </c:pt>
                <c:pt idx="4">
                  <c:v>140300</c:v>
                </c:pt>
                <c:pt idx="5">
                  <c:v>141600</c:v>
                </c:pt>
                <c:pt idx="6">
                  <c:v>149000</c:v>
                </c:pt>
                <c:pt idx="7">
                  <c:v>116300</c:v>
                </c:pt>
                <c:pt idx="8">
                  <c:v>103600</c:v>
                </c:pt>
              </c:numCache>
            </c:numRef>
          </c:val>
        </c:ser>
        <c:gapWidth val="60"/>
        <c:overlap val="0"/>
        <c:axId val="33952102"/>
        <c:axId val="62160183"/>
      </c:barChart>
      <c:catAx>
        <c:axId val="3395210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160183"/>
        <c:crosses val="autoZero"/>
        <c:auto val="1"/>
        <c:lblAlgn val="ctr"/>
        <c:lblOffset val="100"/>
        <c:noMultiLvlLbl val="0"/>
      </c:catAx>
      <c:valAx>
        <c:axId val="62160183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95210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Entradas vs salidas (real)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Flujo!A31</c:f>
              <c:strCache>
                <c:ptCount val="1"/>
                <c:pt idx="0">
                  <c:v>Entradas</c:v>
                </c:pt>
              </c:strCache>
            </c:strRef>
          </c:tx>
          <c:spPr>
            <a:solidFill>
              <a:srgbClr val="1f7a63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Flujo!$B$28:$M$28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Flujo!$B$31:$M$31</c:f>
              <c:numCache>
                <c:formatCode>#,##0.00;\-#,##0.00;\-</c:formatCode>
                <c:ptCount val="12"/>
                <c:pt idx="0">
                  <c:v>194800</c:v>
                </c:pt>
                <c:pt idx="1">
                  <c:v>148400</c:v>
                </c:pt>
                <c:pt idx="2">
                  <c:v>179900</c:v>
                </c:pt>
                <c:pt idx="3">
                  <c:v>150800</c:v>
                </c:pt>
                <c:pt idx="4">
                  <c:v>141100</c:v>
                </c:pt>
                <c:pt idx="5">
                  <c:v>146200</c:v>
                </c:pt>
                <c:pt idx="6">
                  <c:v>149600</c:v>
                </c:pt>
                <c:pt idx="7">
                  <c:v>131300</c:v>
                </c:pt>
                <c:pt idx="8">
                  <c:v>124200</c:v>
                </c:pt>
              </c:numCache>
            </c:numRef>
          </c:val>
        </c:ser>
        <c:ser>
          <c:idx val="1"/>
          <c:order val="1"/>
          <c:tx>
            <c:strRef>
              <c:f>Flujo!A32</c:f>
              <c:strCache>
                <c:ptCount val="1"/>
                <c:pt idx="0">
                  <c:v>Salidas</c:v>
                </c:pt>
              </c:strCache>
            </c:strRef>
          </c:tx>
          <c:spPr>
            <a:solidFill>
              <a:srgbClr val="b3261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Flujo!$B$28:$M$28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Flujo!$B$32:$M$32</c:f>
              <c:numCache>
                <c:formatCode>#,##0.00;\-#,##0.00;\-</c:formatCode>
                <c:ptCount val="12"/>
                <c:pt idx="0">
                  <c:v>142100</c:v>
                </c:pt>
                <c:pt idx="1">
                  <c:v>141400</c:v>
                </c:pt>
                <c:pt idx="2">
                  <c:v>140100</c:v>
                </c:pt>
                <c:pt idx="3">
                  <c:v>148500</c:v>
                </c:pt>
                <c:pt idx="4">
                  <c:v>142600</c:v>
                </c:pt>
                <c:pt idx="5">
                  <c:v>144900</c:v>
                </c:pt>
                <c:pt idx="6">
                  <c:v>142200</c:v>
                </c:pt>
                <c:pt idx="7">
                  <c:v>164000</c:v>
                </c:pt>
                <c:pt idx="8">
                  <c:v>136900</c:v>
                </c:pt>
              </c:numCache>
            </c:numRef>
          </c:val>
        </c:ser>
        <c:gapWidth val="60"/>
        <c:overlap val="0"/>
        <c:axId val="24532687"/>
        <c:axId val="30065654"/>
      </c:barChart>
      <c:catAx>
        <c:axId val="24532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065654"/>
        <c:crosses val="autoZero"/>
        <c:auto val="1"/>
        <c:lblAlgn val="ctr"/>
        <c:lblOffset val="100"/>
        <c:noMultiLvlLbl val="0"/>
      </c:catAx>
      <c:valAx>
        <c:axId val="30065654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53268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4</xdr:col>
      <xdr:colOff>783360</xdr:colOff>
      <xdr:row>25</xdr:row>
      <xdr:rowOff>47880</xdr:rowOff>
    </xdr:to>
    <xdr:graphicFrame>
      <xdr:nvGraphicFramePr>
        <xdr:cNvPr id="0" name="Chart 1"/>
        <xdr:cNvGraphicFramePr/>
      </xdr:nvGraphicFramePr>
      <xdr:xfrm>
        <a:off x="0" y="2171880"/>
        <a:ext cx="5471640" cy="309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9</xdr:row>
      <xdr:rowOff>0</xdr:rowOff>
    </xdr:from>
    <xdr:to>
      <xdr:col>13</xdr:col>
      <xdr:colOff>659520</xdr:colOff>
      <xdr:row>25</xdr:row>
      <xdr:rowOff>47880</xdr:rowOff>
    </xdr:to>
    <xdr:graphicFrame>
      <xdr:nvGraphicFramePr>
        <xdr:cNvPr id="1" name="Chart 2"/>
        <xdr:cNvGraphicFramePr/>
      </xdr:nvGraphicFramePr>
      <xdr:xfrm>
        <a:off x="6310080" y="2171880"/>
        <a:ext cx="6335640" cy="309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3.75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18" hidden="false" customHeight="true" outlineLevel="0" collapsed="false">
      <c r="A8" s="4" t="s">
        <v>5</v>
      </c>
    </row>
    <row r="9" customFormat="false" ht="33.75" hidden="false" customHeight="true" outlineLevel="0" collapsed="false">
      <c r="A9" s="4" t="s">
        <v>6</v>
      </c>
    </row>
    <row r="10" customFormat="false" ht="18" hidden="false" customHeight="true" outlineLevel="0" collapsed="false">
      <c r="A10" s="4" t="s">
        <v>7</v>
      </c>
    </row>
    <row r="11" customFormat="false" ht="18" hidden="false" customHeight="true" outlineLevel="0" collapsed="false">
      <c r="A11" s="4"/>
    </row>
    <row r="12" customFormat="false" ht="18" hidden="false" customHeight="true" outlineLevel="0" collapsed="false">
      <c r="A12" s="3" t="s">
        <v>8</v>
      </c>
    </row>
    <row r="13" customFormat="false" ht="18" hidden="false" customHeight="true" outlineLevel="0" collapsed="false">
      <c r="A13" s="4" t="s">
        <v>9</v>
      </c>
    </row>
    <row r="14" customFormat="false" ht="18" hidden="false" customHeight="true" outlineLevel="0" collapsed="false">
      <c r="A14" s="4" t="s">
        <v>10</v>
      </c>
    </row>
    <row r="15" customFormat="false" ht="18" hidden="false" customHeight="true" outlineLevel="0" collapsed="false">
      <c r="A15" s="4" t="s">
        <v>11</v>
      </c>
    </row>
    <row r="16" customFormat="false" ht="18" hidden="false" customHeight="true" outlineLevel="0" collapsed="false">
      <c r="A16" s="4" t="s">
        <v>12</v>
      </c>
    </row>
    <row r="17" customFormat="false" ht="18" hidden="false" customHeight="true" outlineLevel="0" collapsed="false">
      <c r="A17" s="4"/>
    </row>
    <row r="18" customFormat="false" ht="18" hidden="false" customHeight="true" outlineLevel="0" collapsed="false">
      <c r="A18" s="3" t="s">
        <v>13</v>
      </c>
    </row>
    <row r="19" customFormat="false" ht="33.75" hidden="false" customHeight="true" outlineLevel="0" collapsed="false">
      <c r="A19" s="4" t="s">
        <v>14</v>
      </c>
    </row>
    <row r="20" customFormat="false" ht="18" hidden="false" customHeight="true" outlineLevel="0" collapsed="false">
      <c r="A20" s="4"/>
    </row>
    <row r="21" customFormat="false" ht="18" hidden="false" customHeight="true" outlineLevel="0" collapsed="false">
      <c r="A21" s="3" t="s">
        <v>15</v>
      </c>
    </row>
    <row r="22" customFormat="false" ht="33.75" hidden="false" customHeight="true" outlineLevel="0" collapsed="false">
      <c r="A22" s="4" t="s">
        <v>16</v>
      </c>
    </row>
    <row r="23" customFormat="false" ht="18" hidden="false" customHeight="true" outlineLevel="0" collapsed="false">
      <c r="A23" s="4"/>
    </row>
    <row r="24" customFormat="false" ht="18" hidden="false" customHeight="true" outlineLevel="0" collapsed="false">
      <c r="A24" s="3" t="s">
        <v>17</v>
      </c>
    </row>
    <row r="25" customFormat="false" ht="33.75" hidden="false" customHeight="true" outlineLevel="0" collapsed="false">
      <c r="A25" s="4" t="s">
        <v>18</v>
      </c>
    </row>
    <row r="26" customFormat="false" ht="18" hidden="false" customHeight="true" outlineLevel="0" collapsed="false">
      <c r="A26" s="4"/>
    </row>
    <row r="27" customFormat="false" ht="18" hidden="false" customHeight="true" outlineLevel="0" collapsed="false">
      <c r="A27" s="3" t="s">
        <v>19</v>
      </c>
    </row>
    <row r="28" customFormat="false" ht="33.75" hidden="false" customHeight="true" outlineLevel="0" collapsed="false">
      <c r="A28" s="4" t="s">
        <v>20</v>
      </c>
    </row>
    <row r="29" customFormat="false" ht="18" hidden="false" customHeight="true" outlineLevel="0" collapsed="false">
      <c r="A29" s="4"/>
    </row>
    <row r="30" customFormat="false" ht="18" hidden="false" customHeight="true" outlineLevel="0" collapsed="false">
      <c r="A30" s="3" t="s">
        <v>21</v>
      </c>
    </row>
    <row r="31" customFormat="false" ht="33.75" hidden="false" customHeight="true" outlineLevel="0" collapsed="false">
      <c r="A31" s="4" t="s">
        <v>22</v>
      </c>
    </row>
    <row r="32" customFormat="false" ht="18" hidden="false" customHeight="true" outlineLevel="0" collapsed="false">
      <c r="A32" s="4"/>
    </row>
    <row r="33" customFormat="false" ht="18" hidden="false" customHeight="true" outlineLevel="0" collapsed="false">
      <c r="A33" s="3" t="s">
        <v>23</v>
      </c>
    </row>
    <row r="34" customFormat="false" ht="33.75" hidden="false" customHeight="true" outlineLevel="0" collapsed="false">
      <c r="A34" s="4" t="s">
        <v>24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N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1.5"/>
    <col collapsed="false" customWidth="true" hidden="false" outlineLevel="0" max="14" min="14" style="0" width="14"/>
  </cols>
  <sheetData>
    <row r="1" customFormat="false" ht="25.5" hidden="false" customHeight="tru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3" customFormat="false" ht="24" hidden="false" customHeight="true" outlineLevel="0" collapsed="false">
      <c r="A3" s="5" t="s">
        <v>27</v>
      </c>
      <c r="B3" s="5" t="s">
        <v>28</v>
      </c>
      <c r="C3" s="5" t="s">
        <v>29</v>
      </c>
      <c r="D3" s="5" t="s">
        <v>30</v>
      </c>
      <c r="E3" s="5" t="s">
        <v>31</v>
      </c>
      <c r="F3" s="5" t="s">
        <v>32</v>
      </c>
      <c r="G3" s="5" t="s">
        <v>33</v>
      </c>
      <c r="H3" s="5" t="s">
        <v>34</v>
      </c>
      <c r="I3" s="5" t="s">
        <v>35</v>
      </c>
      <c r="J3" s="5" t="s">
        <v>36</v>
      </c>
      <c r="K3" s="5" t="s">
        <v>37</v>
      </c>
      <c r="L3" s="5" t="s">
        <v>38</v>
      </c>
      <c r="M3" s="5" t="s">
        <v>39</v>
      </c>
      <c r="N3" s="5" t="s">
        <v>40</v>
      </c>
    </row>
    <row r="4" customFormat="false" ht="15" hidden="false" customHeight="false" outlineLevel="0" collapsed="false">
      <c r="A4" s="6" t="s">
        <v>41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5" hidden="false" customHeight="false" outlineLevel="0" collapsed="false">
      <c r="A5" s="8" t="str">
        <f aca="false">IF(Configuracion!$A$4="","",Configuracion!$A$4)</f>
        <v>Ventas de contado</v>
      </c>
      <c r="B5" s="9" t="n">
        <v>92000</v>
      </c>
      <c r="C5" s="9" t="n">
        <v>94600</v>
      </c>
      <c r="D5" s="9" t="n">
        <v>91600</v>
      </c>
      <c r="E5" s="9" t="n">
        <v>97000</v>
      </c>
      <c r="F5" s="9" t="n">
        <v>92100</v>
      </c>
      <c r="G5" s="9" t="n">
        <v>96700</v>
      </c>
      <c r="H5" s="9" t="n">
        <v>88700</v>
      </c>
      <c r="I5" s="9" t="n">
        <v>85500</v>
      </c>
      <c r="J5" s="9" t="n">
        <v>83200</v>
      </c>
      <c r="K5" s="9"/>
      <c r="L5" s="9"/>
      <c r="M5" s="9"/>
      <c r="N5" s="10" t="n">
        <f aca="false">SUM(B5:M5)</f>
        <v>821400</v>
      </c>
    </row>
    <row r="6" customFormat="false" ht="15" hidden="false" customHeight="false" outlineLevel="0" collapsed="false">
      <c r="A6" s="8" t="str">
        <f aca="false">IF(Configuracion!$A$5="","",Configuracion!$A$5)</f>
        <v>Cobros de clientes</v>
      </c>
      <c r="B6" s="9" t="n">
        <v>50300</v>
      </c>
      <c r="C6" s="9" t="n">
        <v>51300</v>
      </c>
      <c r="D6" s="9" t="n">
        <v>55600</v>
      </c>
      <c r="E6" s="9" t="n">
        <v>51200</v>
      </c>
      <c r="F6" s="9" t="n">
        <v>46500</v>
      </c>
      <c r="G6" s="9" t="n">
        <v>46900</v>
      </c>
      <c r="H6" s="9" t="n">
        <v>58100</v>
      </c>
      <c r="I6" s="9" t="n">
        <v>43200</v>
      </c>
      <c r="J6" s="9" t="n">
        <v>38300</v>
      </c>
      <c r="K6" s="9"/>
      <c r="L6" s="9"/>
      <c r="M6" s="9"/>
      <c r="N6" s="10" t="n">
        <f aca="false">SUM(B6:M6)</f>
        <v>441400</v>
      </c>
    </row>
    <row r="7" customFormat="false" ht="15" hidden="false" customHeight="false" outlineLevel="0" collapsed="false">
      <c r="A7" s="8" t="str">
        <f aca="false">IF(Configuracion!$A$6="","",Configuracion!$A$6)</f>
        <v>Otros ingresos</v>
      </c>
      <c r="B7" s="9" t="n">
        <v>1900</v>
      </c>
      <c r="C7" s="9" t="n">
        <v>1900</v>
      </c>
      <c r="D7" s="9" t="n">
        <v>2100</v>
      </c>
      <c r="E7" s="9" t="n">
        <v>2000</v>
      </c>
      <c r="F7" s="9" t="n">
        <v>1900</v>
      </c>
      <c r="G7" s="9" t="n">
        <v>2000</v>
      </c>
      <c r="H7" s="9" t="n">
        <v>2200</v>
      </c>
      <c r="I7" s="9" t="n">
        <v>2000</v>
      </c>
      <c r="J7" s="9" t="n">
        <v>2000</v>
      </c>
      <c r="K7" s="9"/>
      <c r="L7" s="9"/>
      <c r="M7" s="9"/>
      <c r="N7" s="10" t="n">
        <f aca="false">SUM(B7:M7)</f>
        <v>18000</v>
      </c>
    </row>
    <row r="8" customFormat="false" ht="15" hidden="false" customHeight="false" outlineLevel="0" collapsed="false">
      <c r="A8" s="8" t="str">
        <f aca="false">IF(Configuracion!$A$7="","",Configuracion!$A$7)</f>
        <v>Préstamos recibidos</v>
      </c>
      <c r="B8" s="9"/>
      <c r="C8" s="9"/>
      <c r="D8" s="9" t="n">
        <v>30000</v>
      </c>
      <c r="E8" s="9"/>
      <c r="F8" s="9"/>
      <c r="G8" s="9"/>
      <c r="H8" s="9"/>
      <c r="I8" s="9"/>
      <c r="J8" s="9"/>
      <c r="K8" s="9"/>
      <c r="L8" s="9"/>
      <c r="M8" s="9"/>
      <c r="N8" s="10" t="n">
        <f aca="false">SUM(B8:M8)</f>
        <v>30000</v>
      </c>
    </row>
    <row r="9" customFormat="false" ht="15" hidden="false" customHeight="false" outlineLevel="0" collapsed="false">
      <c r="A9" s="8" t="str">
        <f aca="false">IF(Configuracion!$A$8="","",Configuracion!$A$8)</f>
        <v>Aportes del dueño</v>
      </c>
      <c r="B9" s="9" t="n">
        <v>50000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 t="n">
        <f aca="false">SUM(B9:M9)</f>
        <v>50000</v>
      </c>
    </row>
    <row r="10" customFormat="false" ht="15" hidden="false" customHeight="false" outlineLevel="0" collapsed="false">
      <c r="A10" s="8" t="str">
        <f aca="false">IF(Configuracion!$A$9="","",Configuracion!$A$9)</f>
        <v>Intereses y reembolsos</v>
      </c>
      <c r="B10" s="9" t="n">
        <v>600</v>
      </c>
      <c r="C10" s="9" t="n">
        <v>600</v>
      </c>
      <c r="D10" s="9" t="n">
        <v>600</v>
      </c>
      <c r="E10" s="9" t="n">
        <v>600</v>
      </c>
      <c r="F10" s="9" t="n">
        <v>600</v>
      </c>
      <c r="G10" s="9" t="n">
        <v>600</v>
      </c>
      <c r="H10" s="9" t="n">
        <v>600</v>
      </c>
      <c r="I10" s="9" t="n">
        <v>600</v>
      </c>
      <c r="J10" s="9" t="n">
        <v>700</v>
      </c>
      <c r="K10" s="9"/>
      <c r="L10" s="9"/>
      <c r="M10" s="9"/>
      <c r="N10" s="10" t="n">
        <f aca="false">SUM(B10:M10)</f>
        <v>5500</v>
      </c>
    </row>
    <row r="11" customFormat="false" ht="15" hidden="false" customHeight="false" outlineLevel="0" collapsed="false">
      <c r="A11" s="11" t="s">
        <v>42</v>
      </c>
      <c r="B11" s="11" t="n">
        <f aca="false">SUM(B5:B10)</f>
        <v>194800</v>
      </c>
      <c r="C11" s="11" t="n">
        <f aca="false">SUM(C5:C10)</f>
        <v>148400</v>
      </c>
      <c r="D11" s="11" t="n">
        <f aca="false">SUM(D5:D10)</f>
        <v>179900</v>
      </c>
      <c r="E11" s="11" t="n">
        <f aca="false">SUM(E5:E10)</f>
        <v>150800</v>
      </c>
      <c r="F11" s="11" t="n">
        <f aca="false">SUM(F5:F10)</f>
        <v>141100</v>
      </c>
      <c r="G11" s="11" t="n">
        <f aca="false">SUM(G5:G10)</f>
        <v>146200</v>
      </c>
      <c r="H11" s="11" t="n">
        <f aca="false">SUM(H5:H10)</f>
        <v>149600</v>
      </c>
      <c r="I11" s="11" t="n">
        <f aca="false">SUM(I5:I10)</f>
        <v>131300</v>
      </c>
      <c r="J11" s="11" t="n">
        <f aca="false">SUM(J5:J10)</f>
        <v>124200</v>
      </c>
      <c r="K11" s="11" t="n">
        <f aca="false">SUM(K5:K10)</f>
        <v>0</v>
      </c>
      <c r="L11" s="11" t="n">
        <f aca="false">SUM(L5:L10)</f>
        <v>0</v>
      </c>
      <c r="M11" s="11" t="n">
        <f aca="false">SUM(M5:M10)</f>
        <v>0</v>
      </c>
      <c r="N11" s="11" t="n">
        <f aca="false">SUM(N5:N10)</f>
        <v>1366300</v>
      </c>
    </row>
    <row r="13" customFormat="false" ht="15" hidden="false" customHeight="false" outlineLevel="0" collapsed="false">
      <c r="A13" s="6" t="s">
        <v>43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customFormat="false" ht="15" hidden="false" customHeight="false" outlineLevel="0" collapsed="false">
      <c r="A14" s="8" t="str">
        <f aca="false">IF(Configuracion!$B$4="","",Configuracion!$B$4)</f>
        <v>Compras de mercancía y materiales</v>
      </c>
      <c r="B14" s="9" t="n">
        <v>42100</v>
      </c>
      <c r="C14" s="9" t="n">
        <v>43700</v>
      </c>
      <c r="D14" s="9" t="n">
        <v>42700</v>
      </c>
      <c r="E14" s="9" t="n">
        <v>44600</v>
      </c>
      <c r="F14" s="9" t="n">
        <v>40800</v>
      </c>
      <c r="G14" s="9" t="n">
        <v>42000</v>
      </c>
      <c r="H14" s="9" t="n">
        <v>44900</v>
      </c>
      <c r="I14" s="9" t="n">
        <v>43300</v>
      </c>
      <c r="J14" s="9" t="n">
        <v>42000</v>
      </c>
      <c r="K14" s="9"/>
      <c r="L14" s="9"/>
      <c r="M14" s="9"/>
      <c r="N14" s="10" t="n">
        <f aca="false">SUM(B14:M14)</f>
        <v>386100</v>
      </c>
    </row>
    <row r="15" customFormat="false" ht="15" hidden="false" customHeight="false" outlineLevel="0" collapsed="false">
      <c r="A15" s="8" t="str">
        <f aca="false">IF(Configuracion!$B$5="","",Configuracion!$B$5)</f>
        <v>Pagos a proveedores</v>
      </c>
      <c r="B15" s="9" t="n">
        <v>27800</v>
      </c>
      <c r="C15" s="9" t="n">
        <v>25600</v>
      </c>
      <c r="D15" s="9" t="n">
        <v>24600</v>
      </c>
      <c r="E15" s="9" t="n">
        <v>26600</v>
      </c>
      <c r="F15" s="9" t="n">
        <v>24900</v>
      </c>
      <c r="G15" s="9" t="n">
        <v>25600</v>
      </c>
      <c r="H15" s="9" t="n">
        <v>20300</v>
      </c>
      <c r="I15" s="9" t="n">
        <v>25900</v>
      </c>
      <c r="J15" s="9" t="n">
        <v>18000</v>
      </c>
      <c r="K15" s="9"/>
      <c r="L15" s="9"/>
      <c r="M15" s="9"/>
      <c r="N15" s="10" t="n">
        <f aca="false">SUM(B15:M15)</f>
        <v>219300</v>
      </c>
    </row>
    <row r="16" customFormat="false" ht="15" hidden="false" customHeight="false" outlineLevel="0" collapsed="false">
      <c r="A16" s="8" t="str">
        <f aca="false">IF(Configuracion!$B$6="","",Configuracion!$B$6)</f>
        <v>Nómina y honorarios</v>
      </c>
      <c r="B16" s="9" t="n">
        <v>30000</v>
      </c>
      <c r="C16" s="9" t="n">
        <v>30000</v>
      </c>
      <c r="D16" s="9" t="n">
        <v>30000</v>
      </c>
      <c r="E16" s="9" t="n">
        <v>30000</v>
      </c>
      <c r="F16" s="9" t="n">
        <v>30000</v>
      </c>
      <c r="G16" s="9" t="n">
        <v>30000</v>
      </c>
      <c r="H16" s="9" t="n">
        <v>30000</v>
      </c>
      <c r="I16" s="9" t="n">
        <v>30000</v>
      </c>
      <c r="J16" s="9" t="n">
        <v>30000</v>
      </c>
      <c r="K16" s="9"/>
      <c r="L16" s="9"/>
      <c r="M16" s="9"/>
      <c r="N16" s="10" t="n">
        <f aca="false">SUM(B16:M16)</f>
        <v>270000</v>
      </c>
    </row>
    <row r="17" customFormat="false" ht="15" hidden="false" customHeight="false" outlineLevel="0" collapsed="false">
      <c r="A17" s="8" t="str">
        <f aca="false">IF(Configuracion!$B$7="","",Configuracion!$B$7)</f>
        <v>Renta</v>
      </c>
      <c r="B17" s="9" t="n">
        <v>12000</v>
      </c>
      <c r="C17" s="9" t="n">
        <v>12000</v>
      </c>
      <c r="D17" s="9" t="n">
        <v>12000</v>
      </c>
      <c r="E17" s="9" t="n">
        <v>12000</v>
      </c>
      <c r="F17" s="9" t="n">
        <v>12000</v>
      </c>
      <c r="G17" s="9" t="n">
        <v>12000</v>
      </c>
      <c r="H17" s="9" t="n">
        <v>12000</v>
      </c>
      <c r="I17" s="9" t="n">
        <v>12000</v>
      </c>
      <c r="J17" s="9" t="n">
        <v>12000</v>
      </c>
      <c r="K17" s="9"/>
      <c r="L17" s="9"/>
      <c r="M17" s="9"/>
      <c r="N17" s="10" t="n">
        <f aca="false">SUM(B17:M17)</f>
        <v>108000</v>
      </c>
    </row>
    <row r="18" customFormat="false" ht="15" hidden="false" customHeight="false" outlineLevel="0" collapsed="false">
      <c r="A18" s="8" t="str">
        <f aca="false">IF(Configuracion!$B$8="","",Configuracion!$B$8)</f>
        <v>Servicios (luz, agua, internet)</v>
      </c>
      <c r="B18" s="9" t="n">
        <v>3300</v>
      </c>
      <c r="C18" s="9" t="n">
        <v>3100</v>
      </c>
      <c r="D18" s="9" t="n">
        <v>3200</v>
      </c>
      <c r="E18" s="9" t="n">
        <v>3400</v>
      </c>
      <c r="F18" s="9" t="n">
        <v>3300</v>
      </c>
      <c r="G18" s="9" t="n">
        <v>3400</v>
      </c>
      <c r="H18" s="9" t="n">
        <v>3200</v>
      </c>
      <c r="I18" s="9" t="n">
        <v>3200</v>
      </c>
      <c r="J18" s="9" t="n">
        <v>3400</v>
      </c>
      <c r="K18" s="9"/>
      <c r="L18" s="9"/>
      <c r="M18" s="9"/>
      <c r="N18" s="10" t="n">
        <f aca="false">SUM(B18:M18)</f>
        <v>29500</v>
      </c>
    </row>
    <row r="19" customFormat="false" ht="15" hidden="false" customHeight="false" outlineLevel="0" collapsed="false">
      <c r="A19" s="8" t="str">
        <f aca="false">IF(Configuracion!$B$9="","",Configuracion!$B$9)</f>
        <v>Publicidad y marketing</v>
      </c>
      <c r="B19" s="9" t="n">
        <v>4800</v>
      </c>
      <c r="C19" s="9" t="n">
        <v>4800</v>
      </c>
      <c r="D19" s="9" t="n">
        <v>5300</v>
      </c>
      <c r="E19" s="9" t="n">
        <v>5300</v>
      </c>
      <c r="F19" s="9" t="n">
        <v>4800</v>
      </c>
      <c r="G19" s="9" t="n">
        <v>5100</v>
      </c>
      <c r="H19" s="9" t="n">
        <v>5000</v>
      </c>
      <c r="I19" s="9" t="n">
        <v>4800</v>
      </c>
      <c r="J19" s="9" t="n">
        <v>4900</v>
      </c>
      <c r="K19" s="9"/>
      <c r="L19" s="9"/>
      <c r="M19" s="9"/>
      <c r="N19" s="10" t="n">
        <f aca="false">SUM(B19:M19)</f>
        <v>44800</v>
      </c>
    </row>
    <row r="20" customFormat="false" ht="15" hidden="false" customHeight="false" outlineLevel="0" collapsed="false">
      <c r="A20" s="8" t="str">
        <f aca="false">IF(Configuracion!$B$10="","",Configuracion!$B$10)</f>
        <v>Impuestos y cuotas</v>
      </c>
      <c r="B20" s="9" t="n">
        <v>6500</v>
      </c>
      <c r="C20" s="9" t="n">
        <v>6500</v>
      </c>
      <c r="D20" s="9" t="n">
        <v>6500</v>
      </c>
      <c r="E20" s="9" t="n">
        <v>6500</v>
      </c>
      <c r="F20" s="9" t="n">
        <v>6500</v>
      </c>
      <c r="G20" s="9" t="n">
        <v>6500</v>
      </c>
      <c r="H20" s="9" t="n">
        <v>6500</v>
      </c>
      <c r="I20" s="9" t="n">
        <v>6500</v>
      </c>
      <c r="J20" s="9" t="n">
        <v>6500</v>
      </c>
      <c r="K20" s="9"/>
      <c r="L20" s="9"/>
      <c r="M20" s="9"/>
      <c r="N20" s="10" t="n">
        <f aca="false">SUM(B20:M20)</f>
        <v>58500</v>
      </c>
    </row>
    <row r="21" customFormat="false" ht="15" hidden="false" customHeight="false" outlineLevel="0" collapsed="false">
      <c r="A21" s="8" t="str">
        <f aca="false">IF(Configuracion!$B$11="","",Configuracion!$B$11)</f>
        <v>Equipo y herramientas</v>
      </c>
      <c r="B21" s="9"/>
      <c r="C21" s="9"/>
      <c r="D21" s="9"/>
      <c r="E21" s="9"/>
      <c r="F21" s="9"/>
      <c r="G21" s="9"/>
      <c r="H21" s="9"/>
      <c r="I21" s="9" t="n">
        <v>18000</v>
      </c>
      <c r="J21" s="9"/>
      <c r="K21" s="9"/>
      <c r="L21" s="9"/>
      <c r="M21" s="9"/>
      <c r="N21" s="10" t="n">
        <f aca="false">SUM(B21:M21)</f>
        <v>18000</v>
      </c>
    </row>
    <row r="22" customFormat="false" ht="15" hidden="false" customHeight="false" outlineLevel="0" collapsed="false">
      <c r="A22" s="8" t="str">
        <f aca="false">IF(Configuracion!$B$12="","",Configuracion!$B$12)</f>
        <v>Seguros</v>
      </c>
      <c r="B22" s="9" t="n">
        <v>1200</v>
      </c>
      <c r="C22" s="9" t="n">
        <v>1200</v>
      </c>
      <c r="D22" s="9" t="n">
        <v>1200</v>
      </c>
      <c r="E22" s="9" t="n">
        <v>1200</v>
      </c>
      <c r="F22" s="9" t="n">
        <v>1200</v>
      </c>
      <c r="G22" s="9" t="n">
        <v>1200</v>
      </c>
      <c r="H22" s="9" t="n">
        <v>1200</v>
      </c>
      <c r="I22" s="9" t="n">
        <v>1200</v>
      </c>
      <c r="J22" s="9" t="n">
        <v>1200</v>
      </c>
      <c r="K22" s="9"/>
      <c r="L22" s="9"/>
      <c r="M22" s="9"/>
      <c r="N22" s="10" t="n">
        <f aca="false">SUM(B22:M22)</f>
        <v>10800</v>
      </c>
    </row>
    <row r="23" customFormat="false" ht="15" hidden="false" customHeight="false" outlineLevel="0" collapsed="false">
      <c r="A23" s="8" t="str">
        <f aca="false">IF(Configuracion!$B$13="","",Configuracion!$B$13)</f>
        <v>Pago de préstamos</v>
      </c>
      <c r="B23" s="9"/>
      <c r="C23" s="9"/>
      <c r="D23" s="9"/>
      <c r="E23" s="9" t="n">
        <v>4500</v>
      </c>
      <c r="F23" s="9" t="n">
        <v>4500</v>
      </c>
      <c r="G23" s="9" t="n">
        <v>4500</v>
      </c>
      <c r="H23" s="9" t="n">
        <v>4500</v>
      </c>
      <c r="I23" s="9" t="n">
        <v>4500</v>
      </c>
      <c r="J23" s="9" t="n">
        <v>4500</v>
      </c>
      <c r="K23" s="9"/>
      <c r="L23" s="9"/>
      <c r="M23" s="9"/>
      <c r="N23" s="10" t="n">
        <f aca="false">SUM(B23:M23)</f>
        <v>27000</v>
      </c>
    </row>
    <row r="24" customFormat="false" ht="15" hidden="false" customHeight="false" outlineLevel="0" collapsed="false">
      <c r="A24" s="8" t="str">
        <f aca="false">IF(Configuracion!$B$14="","",Configuracion!$B$14)</f>
        <v>Retiros del dueño</v>
      </c>
      <c r="B24" s="9" t="n">
        <v>12000</v>
      </c>
      <c r="C24" s="9" t="n">
        <v>12000</v>
      </c>
      <c r="D24" s="9" t="n">
        <v>12000</v>
      </c>
      <c r="E24" s="9" t="n">
        <v>12000</v>
      </c>
      <c r="F24" s="9" t="n">
        <v>12000</v>
      </c>
      <c r="G24" s="9" t="n">
        <v>12000</v>
      </c>
      <c r="H24" s="9" t="n">
        <v>12000</v>
      </c>
      <c r="I24" s="9" t="n">
        <v>12000</v>
      </c>
      <c r="J24" s="9" t="n">
        <v>12000</v>
      </c>
      <c r="K24" s="9"/>
      <c r="L24" s="9"/>
      <c r="M24" s="9"/>
      <c r="N24" s="10" t="n">
        <f aca="false">SUM(B24:M24)</f>
        <v>108000</v>
      </c>
    </row>
    <row r="25" customFormat="false" ht="15" hidden="false" customHeight="false" outlineLevel="0" collapsed="false">
      <c r="A25" s="8" t="str">
        <f aca="false">IF(Configuracion!$B$15="","",Configuracion!$B$15)</f>
        <v>Otros gastos</v>
      </c>
      <c r="B25" s="9" t="n">
        <v>2400</v>
      </c>
      <c r="C25" s="9" t="n">
        <v>2500</v>
      </c>
      <c r="D25" s="9" t="n">
        <v>2600</v>
      </c>
      <c r="E25" s="9" t="n">
        <v>2400</v>
      </c>
      <c r="F25" s="9" t="n">
        <v>2600</v>
      </c>
      <c r="G25" s="9" t="n">
        <v>2600</v>
      </c>
      <c r="H25" s="9" t="n">
        <v>2600</v>
      </c>
      <c r="I25" s="9" t="n">
        <v>2600</v>
      </c>
      <c r="J25" s="9" t="n">
        <v>2400</v>
      </c>
      <c r="K25" s="9"/>
      <c r="L25" s="9"/>
      <c r="M25" s="9"/>
      <c r="N25" s="10" t="n">
        <f aca="false">SUM(B25:M25)</f>
        <v>22700</v>
      </c>
    </row>
    <row r="26" customFormat="false" ht="15" hidden="false" customHeight="false" outlineLevel="0" collapsed="false">
      <c r="A26" s="11" t="s">
        <v>44</v>
      </c>
      <c r="B26" s="11" t="n">
        <f aca="false">SUM(B14:B25)</f>
        <v>142100</v>
      </c>
      <c r="C26" s="11" t="n">
        <f aca="false">SUM(C14:C25)</f>
        <v>141400</v>
      </c>
      <c r="D26" s="11" t="n">
        <f aca="false">SUM(D14:D25)</f>
        <v>140100</v>
      </c>
      <c r="E26" s="11" t="n">
        <f aca="false">SUM(E14:E25)</f>
        <v>148500</v>
      </c>
      <c r="F26" s="11" t="n">
        <f aca="false">SUM(F14:F25)</f>
        <v>142600</v>
      </c>
      <c r="G26" s="11" t="n">
        <f aca="false">SUM(G14:G25)</f>
        <v>144900</v>
      </c>
      <c r="H26" s="11" t="n">
        <f aca="false">SUM(H14:H25)</f>
        <v>142200</v>
      </c>
      <c r="I26" s="11" t="n">
        <f aca="false">SUM(I14:I25)</f>
        <v>164000</v>
      </c>
      <c r="J26" s="11" t="n">
        <f aca="false">SUM(J14:J25)</f>
        <v>136900</v>
      </c>
      <c r="K26" s="11" t="n">
        <f aca="false">SUM(K14:K25)</f>
        <v>0</v>
      </c>
      <c r="L26" s="11" t="n">
        <f aca="false">SUM(L14:L25)</f>
        <v>0</v>
      </c>
      <c r="M26" s="11" t="n">
        <f aca="false">SUM(M14:M25)</f>
        <v>0</v>
      </c>
      <c r="N26" s="11" t="n">
        <f aca="false">SUM(N14:N25)</f>
        <v>1302700</v>
      </c>
    </row>
    <row r="27" customFormat="false" ht="15" hidden="false" customHeight="false" outlineLevel="0" collapsed="false">
      <c r="A27" s="11" t="s">
        <v>45</v>
      </c>
      <c r="B27" s="11" t="n">
        <f aca="false">B11-B26</f>
        <v>52700</v>
      </c>
      <c r="C27" s="11" t="n">
        <f aca="false">C11-C26</f>
        <v>7000</v>
      </c>
      <c r="D27" s="11" t="n">
        <f aca="false">D11-D26</f>
        <v>39800</v>
      </c>
      <c r="E27" s="11" t="n">
        <f aca="false">E11-E26</f>
        <v>2300</v>
      </c>
      <c r="F27" s="11" t="n">
        <f aca="false">F11-F26</f>
        <v>-1500</v>
      </c>
      <c r="G27" s="11" t="n">
        <f aca="false">G11-G26</f>
        <v>1300</v>
      </c>
      <c r="H27" s="11" t="n">
        <f aca="false">H11-H26</f>
        <v>7400</v>
      </c>
      <c r="I27" s="11" t="n">
        <f aca="false">I11-I26</f>
        <v>-32700</v>
      </c>
      <c r="J27" s="11" t="n">
        <f aca="false">J11-J26</f>
        <v>-12700</v>
      </c>
      <c r="K27" s="11" t="n">
        <f aca="false">K11-K26</f>
        <v>0</v>
      </c>
      <c r="L27" s="11" t="n">
        <f aca="false">L11-L26</f>
        <v>0</v>
      </c>
      <c r="M27" s="11" t="n">
        <f aca="false">M11-M26</f>
        <v>0</v>
      </c>
      <c r="N27" s="11" t="n">
        <f aca="false">N11-N26</f>
        <v>63600</v>
      </c>
    </row>
  </sheetData>
  <conditionalFormatting sqref="B27:N27">
    <cfRule type="cellIs" priority="2" operator="lessThan" aboveAverage="0" equalAverage="0" bottom="0" percent="0" rank="0" text="" dxfId="0">
      <formula>0</formula>
    </cfRule>
  </conditionalFormatting>
  <dataValidations count="1">
    <dataValidation allowBlank="true" error="Escribe un número de 0 o más." errorStyle="stop" errorTitle="Se necesita un número" operator="greaterThanOrEqual" showDropDown="false" showErrorMessage="true" showInputMessage="false" sqref="B5:M10 B14:M25" type="decimal">
      <formula1>0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63"/>
    <pageSetUpPr fitToPage="true"/>
  </sheetPr>
  <dimension ref="A1:N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13" min="2" style="0" width="11.5"/>
    <col collapsed="false" customWidth="true" hidden="false" outlineLevel="0" max="14" min="14" style="0" width="14"/>
  </cols>
  <sheetData>
    <row r="1" customFormat="false" ht="25.5" hidden="false" customHeight="tru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</row>
    <row r="3" customFormat="false" ht="15" hidden="false" customHeight="false" outlineLevel="0" collapsed="false">
      <c r="A3" s="12" t="s">
        <v>48</v>
      </c>
      <c r="B3" s="13" t="n">
        <v>2026</v>
      </c>
      <c r="D3" s="12" t="s">
        <v>49</v>
      </c>
      <c r="F3" s="14" t="n">
        <v>40000</v>
      </c>
    </row>
    <row r="4" customFormat="false" ht="15" hidden="false" customHeight="false" outlineLevel="0" collapsed="false">
      <c r="D4" s="15" t="s">
        <v>50</v>
      </c>
      <c r="F4" s="16" t="n">
        <f aca="false">MAX($B$36:$M$36)</f>
        <v>9</v>
      </c>
    </row>
    <row r="6" customFormat="false" ht="21.75" hidden="false" customHeight="true" outlineLevel="0" collapsed="false">
      <c r="B6" s="17" t="s">
        <v>51</v>
      </c>
      <c r="C6" s="17"/>
      <c r="D6" s="17" t="s">
        <v>52</v>
      </c>
      <c r="E6" s="17"/>
      <c r="F6" s="17" t="s">
        <v>53</v>
      </c>
      <c r="G6" s="17"/>
      <c r="H6" s="17" t="s">
        <v>54</v>
      </c>
      <c r="I6" s="17"/>
      <c r="J6" s="17" t="s">
        <v>55</v>
      </c>
      <c r="K6" s="17"/>
      <c r="L6" s="17" t="s">
        <v>56</v>
      </c>
      <c r="M6" s="17"/>
    </row>
    <row r="7" customFormat="false" ht="33.75" hidden="false" customHeight="true" outlineLevel="0" collapsed="false">
      <c r="B7" s="18" t="str">
        <f aca="false">Configuracion!$D$4&amp;TEXT($E$41,"#,##0")</f>
        <v>$103,600</v>
      </c>
      <c r="C7" s="18"/>
      <c r="D7" s="19" t="str">
        <f aca="false">IF(ISNUMBER($E$44),TEXT($E$44,"0.0")&amp;" meses",$E$44)</f>
        <v>8.2 meses</v>
      </c>
      <c r="E7" s="19"/>
      <c r="F7" s="18" t="str">
        <f aca="false">IF(ISNUMBER($E$45),TEXT($E$45,"0.0"),"-")</f>
        <v>0.7</v>
      </c>
      <c r="G7" s="18"/>
      <c r="H7" s="18" t="str">
        <f aca="false">Configuracion!$D$4&amp;TEXT($N$31,"#,##0")</f>
        <v>$1,366,300</v>
      </c>
      <c r="I7" s="18"/>
      <c r="J7" s="18" t="str">
        <f aca="false">Configuracion!$D$4&amp;TEXT($N$32,"#,##0")</f>
        <v>$1,302,700</v>
      </c>
      <c r="K7" s="18"/>
      <c r="L7" s="18" t="str">
        <f aca="false">Configuracion!$D$4&amp;TEXT($N$33,"#,##0")</f>
        <v>$63,600</v>
      </c>
      <c r="M7" s="18"/>
    </row>
    <row r="27" customFormat="false" ht="15" hidden="false" customHeight="false" outlineLevel="0" collapsed="false">
      <c r="A27" s="20" t="s">
        <v>57</v>
      </c>
    </row>
    <row r="28" customFormat="false" ht="15" hidden="false" customHeight="false" outlineLevel="0" collapsed="false">
      <c r="A28" s="5" t="s">
        <v>58</v>
      </c>
      <c r="B28" s="5" t="s">
        <v>28</v>
      </c>
      <c r="C28" s="5" t="s">
        <v>29</v>
      </c>
      <c r="D28" s="5" t="s">
        <v>30</v>
      </c>
      <c r="E28" s="5" t="s">
        <v>31</v>
      </c>
      <c r="F28" s="5" t="s">
        <v>32</v>
      </c>
      <c r="G28" s="5" t="s">
        <v>33</v>
      </c>
      <c r="H28" s="5" t="s">
        <v>34</v>
      </c>
      <c r="I28" s="5" t="s">
        <v>35</v>
      </c>
      <c r="J28" s="5" t="s">
        <v>36</v>
      </c>
      <c r="K28" s="5" t="s">
        <v>37</v>
      </c>
      <c r="L28" s="5" t="s">
        <v>38</v>
      </c>
      <c r="M28" s="5" t="s">
        <v>39</v>
      </c>
      <c r="N28" s="5" t="s">
        <v>40</v>
      </c>
    </row>
    <row r="29" customFormat="false" ht="15" hidden="false" customHeight="false" outlineLevel="0" collapsed="false">
      <c r="A29" s="6" t="s">
        <v>59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customFormat="false" ht="15" hidden="false" customHeight="false" outlineLevel="0" collapsed="false">
      <c r="A30" s="8" t="s">
        <v>49</v>
      </c>
      <c r="B30" s="21" t="n">
        <f aca="false">IF(B$35&lt;=$F$4,$F$3,"")</f>
        <v>40000</v>
      </c>
      <c r="C30" s="21" t="n">
        <f aca="false">IF(C$35&lt;=$F$4,B34,"")</f>
        <v>92700</v>
      </c>
      <c r="D30" s="21" t="n">
        <f aca="false">IF(D$35&lt;=$F$4,C34,"")</f>
        <v>99700</v>
      </c>
      <c r="E30" s="21" t="n">
        <f aca="false">IF(E$35&lt;=$F$4,D34,"")</f>
        <v>139500</v>
      </c>
      <c r="F30" s="21" t="n">
        <f aca="false">IF(F$35&lt;=$F$4,E34,"")</f>
        <v>141800</v>
      </c>
      <c r="G30" s="21" t="n">
        <f aca="false">IF(G$35&lt;=$F$4,F34,"")</f>
        <v>140300</v>
      </c>
      <c r="H30" s="21" t="n">
        <f aca="false">IF(H$35&lt;=$F$4,G34,"")</f>
        <v>141600</v>
      </c>
      <c r="I30" s="21" t="n">
        <f aca="false">IF(I$35&lt;=$F$4,H34,"")</f>
        <v>149000</v>
      </c>
      <c r="J30" s="21" t="n">
        <f aca="false">IF(J$35&lt;=$F$4,I34,"")</f>
        <v>116300</v>
      </c>
      <c r="K30" s="21" t="str">
        <f aca="false">IF(K$35&lt;=$F$4,J34,"")</f>
        <v/>
      </c>
      <c r="L30" s="21" t="str">
        <f aca="false">IF(L$35&lt;=$F$4,K34,"")</f>
        <v/>
      </c>
      <c r="M30" s="21" t="str">
        <f aca="false">IF(M$35&lt;=$F$4,L34,"")</f>
        <v/>
      </c>
      <c r="N30" s="10" t="n">
        <f aca="false">$F$3</f>
        <v>40000</v>
      </c>
    </row>
    <row r="31" customFormat="false" ht="15" hidden="false" customHeight="false" outlineLevel="0" collapsed="false">
      <c r="A31" s="8" t="s">
        <v>60</v>
      </c>
      <c r="B31" s="21" t="n">
        <f aca="false">IF(B$35&lt;=$F$4,Real!B11,"")</f>
        <v>194800</v>
      </c>
      <c r="C31" s="21" t="n">
        <f aca="false">IF(C$35&lt;=$F$4,Real!C11,"")</f>
        <v>148400</v>
      </c>
      <c r="D31" s="21" t="n">
        <f aca="false">IF(D$35&lt;=$F$4,Real!D11,"")</f>
        <v>179900</v>
      </c>
      <c r="E31" s="21" t="n">
        <f aca="false">IF(E$35&lt;=$F$4,Real!E11,"")</f>
        <v>150800</v>
      </c>
      <c r="F31" s="21" t="n">
        <f aca="false">IF(F$35&lt;=$F$4,Real!F11,"")</f>
        <v>141100</v>
      </c>
      <c r="G31" s="21" t="n">
        <f aca="false">IF(G$35&lt;=$F$4,Real!G11,"")</f>
        <v>146200</v>
      </c>
      <c r="H31" s="21" t="n">
        <f aca="false">IF(H$35&lt;=$F$4,Real!H11,"")</f>
        <v>149600</v>
      </c>
      <c r="I31" s="21" t="n">
        <f aca="false">IF(I$35&lt;=$F$4,Real!I11,"")</f>
        <v>131300</v>
      </c>
      <c r="J31" s="21" t="n">
        <f aca="false">IF(J$35&lt;=$F$4,Real!J11,"")</f>
        <v>124200</v>
      </c>
      <c r="K31" s="21" t="str">
        <f aca="false">IF(K$35&lt;=$F$4,Real!K11,"")</f>
        <v/>
      </c>
      <c r="L31" s="21" t="str">
        <f aca="false">IF(L$35&lt;=$F$4,Real!L11,"")</f>
        <v/>
      </c>
      <c r="M31" s="21" t="str">
        <f aca="false">IF(M$35&lt;=$F$4,Real!M11,"")</f>
        <v/>
      </c>
      <c r="N31" s="10" t="n">
        <f aca="false">SUM(B31:M31)</f>
        <v>1366300</v>
      </c>
    </row>
    <row r="32" customFormat="false" ht="15" hidden="false" customHeight="false" outlineLevel="0" collapsed="false">
      <c r="A32" s="8" t="s">
        <v>61</v>
      </c>
      <c r="B32" s="21" t="n">
        <f aca="false">IF(B$35&lt;=$F$4,Real!B26,"")</f>
        <v>142100</v>
      </c>
      <c r="C32" s="21" t="n">
        <f aca="false">IF(C$35&lt;=$F$4,Real!C26,"")</f>
        <v>141400</v>
      </c>
      <c r="D32" s="21" t="n">
        <f aca="false">IF(D$35&lt;=$F$4,Real!D26,"")</f>
        <v>140100</v>
      </c>
      <c r="E32" s="21" t="n">
        <f aca="false">IF(E$35&lt;=$F$4,Real!E26,"")</f>
        <v>148500</v>
      </c>
      <c r="F32" s="21" t="n">
        <f aca="false">IF(F$35&lt;=$F$4,Real!F26,"")</f>
        <v>142600</v>
      </c>
      <c r="G32" s="21" t="n">
        <f aca="false">IF(G$35&lt;=$F$4,Real!G26,"")</f>
        <v>144900</v>
      </c>
      <c r="H32" s="21" t="n">
        <f aca="false">IF(H$35&lt;=$F$4,Real!H26,"")</f>
        <v>142200</v>
      </c>
      <c r="I32" s="21" t="n">
        <f aca="false">IF(I$35&lt;=$F$4,Real!I26,"")</f>
        <v>164000</v>
      </c>
      <c r="J32" s="21" t="n">
        <f aca="false">IF(J$35&lt;=$F$4,Real!J26,"")</f>
        <v>136900</v>
      </c>
      <c r="K32" s="21" t="str">
        <f aca="false">IF(K$35&lt;=$F$4,Real!K26,"")</f>
        <v/>
      </c>
      <c r="L32" s="21" t="str">
        <f aca="false">IF(L$35&lt;=$F$4,Real!L26,"")</f>
        <v/>
      </c>
      <c r="M32" s="21" t="str">
        <f aca="false">IF(M$35&lt;=$F$4,Real!M26,"")</f>
        <v/>
      </c>
      <c r="N32" s="10" t="n">
        <f aca="false">SUM(B32:M32)</f>
        <v>1302700</v>
      </c>
    </row>
    <row r="33" customFormat="false" ht="15" hidden="false" customHeight="false" outlineLevel="0" collapsed="false">
      <c r="A33" s="8" t="s">
        <v>45</v>
      </c>
      <c r="B33" s="21" t="n">
        <f aca="false">IF(B$35&lt;=$F$4,B31-B32,"")</f>
        <v>52700</v>
      </c>
      <c r="C33" s="21" t="n">
        <f aca="false">IF(C$35&lt;=$F$4,C31-C32,"")</f>
        <v>7000</v>
      </c>
      <c r="D33" s="21" t="n">
        <f aca="false">IF(D$35&lt;=$F$4,D31-D32,"")</f>
        <v>39800</v>
      </c>
      <c r="E33" s="21" t="n">
        <f aca="false">IF(E$35&lt;=$F$4,E31-E32,"")</f>
        <v>2300</v>
      </c>
      <c r="F33" s="21" t="n">
        <f aca="false">IF(F$35&lt;=$F$4,F31-F32,"")</f>
        <v>-1500</v>
      </c>
      <c r="G33" s="21" t="n">
        <f aca="false">IF(G$35&lt;=$F$4,G31-G32,"")</f>
        <v>1300</v>
      </c>
      <c r="H33" s="21" t="n">
        <f aca="false">IF(H$35&lt;=$F$4,H31-H32,"")</f>
        <v>7400</v>
      </c>
      <c r="I33" s="21" t="n">
        <f aca="false">IF(I$35&lt;=$F$4,I31-I32,"")</f>
        <v>-32700</v>
      </c>
      <c r="J33" s="21" t="n">
        <f aca="false">IF(J$35&lt;=$F$4,J31-J32,"")</f>
        <v>-12700</v>
      </c>
      <c r="K33" s="21" t="str">
        <f aca="false">IF(K$35&lt;=$F$4,K31-K32,"")</f>
        <v/>
      </c>
      <c r="L33" s="21" t="str">
        <f aca="false">IF(L$35&lt;=$F$4,L31-L32,"")</f>
        <v/>
      </c>
      <c r="M33" s="21" t="str">
        <f aca="false">IF(M$35&lt;=$F$4,M31-M32,"")</f>
        <v/>
      </c>
      <c r="N33" s="10" t="n">
        <f aca="false">SUM(B33:M33)</f>
        <v>63600</v>
      </c>
    </row>
    <row r="34" customFormat="false" ht="15" hidden="false" customHeight="false" outlineLevel="0" collapsed="false">
      <c r="A34" s="22" t="s">
        <v>62</v>
      </c>
      <c r="B34" s="10" t="n">
        <f aca="false">IF(B$35&lt;=$F$4,$F$3+SUM($B37:B37),"")</f>
        <v>92700</v>
      </c>
      <c r="C34" s="10" t="n">
        <f aca="false">IF(C$35&lt;=$F$4,$F$3+SUM($B37:C37),"")</f>
        <v>99700</v>
      </c>
      <c r="D34" s="10" t="n">
        <f aca="false">IF(D$35&lt;=$F$4,$F$3+SUM($B37:D37),"")</f>
        <v>139500</v>
      </c>
      <c r="E34" s="10" t="n">
        <f aca="false">IF(E$35&lt;=$F$4,$F$3+SUM($B37:E37),"")</f>
        <v>141800</v>
      </c>
      <c r="F34" s="10" t="n">
        <f aca="false">IF(F$35&lt;=$F$4,$F$3+SUM($B37:F37),"")</f>
        <v>140300</v>
      </c>
      <c r="G34" s="10" t="n">
        <f aca="false">IF(G$35&lt;=$F$4,$F$3+SUM($B37:G37),"")</f>
        <v>141600</v>
      </c>
      <c r="H34" s="10" t="n">
        <f aca="false">IF(H$35&lt;=$F$4,$F$3+SUM($B37:H37),"")</f>
        <v>149000</v>
      </c>
      <c r="I34" s="10" t="n">
        <f aca="false">IF(I$35&lt;=$F$4,$F$3+SUM($B37:I37),"")</f>
        <v>116300</v>
      </c>
      <c r="J34" s="10" t="n">
        <f aca="false">IF(J$35&lt;=$F$4,$F$3+SUM($B37:J37),"")</f>
        <v>103600</v>
      </c>
      <c r="K34" s="10" t="str">
        <f aca="false">IF(K$35&lt;=$F$4,$F$3+SUM($B37:K37),"")</f>
        <v/>
      </c>
      <c r="L34" s="10" t="str">
        <f aca="false">IF(L$35&lt;=$F$4,$F$3+SUM($B37:L37),"")</f>
        <v/>
      </c>
      <c r="M34" s="10" t="str">
        <f aca="false">IF(M$35&lt;=$F$4,$F$3+SUM($B37:M37),"")</f>
        <v/>
      </c>
      <c r="N34" s="10" t="n">
        <f aca="false">IF($F$4=0,$F$3,INDEX(B34:M34,$F$4))</f>
        <v>103600</v>
      </c>
    </row>
    <row r="35" customFormat="false" ht="15" hidden="true" customHeight="false" outlineLevel="0" collapsed="false">
      <c r="A35" s="2" t="s">
        <v>63</v>
      </c>
      <c r="B35" s="2" t="n">
        <v>1</v>
      </c>
      <c r="C35" s="2" t="n">
        <v>2</v>
      </c>
      <c r="D35" s="2" t="n">
        <v>3</v>
      </c>
      <c r="E35" s="2" t="n">
        <v>4</v>
      </c>
      <c r="F35" s="2" t="n">
        <v>5</v>
      </c>
      <c r="G35" s="2" t="n">
        <v>6</v>
      </c>
      <c r="H35" s="2" t="n">
        <v>7</v>
      </c>
      <c r="I35" s="2" t="n">
        <v>8</v>
      </c>
      <c r="J35" s="2" t="n">
        <v>9</v>
      </c>
      <c r="K35" s="2" t="n">
        <v>10</v>
      </c>
      <c r="L35" s="2" t="n">
        <v>11</v>
      </c>
      <c r="M35" s="2" t="n">
        <v>12</v>
      </c>
      <c r="N35" s="2"/>
    </row>
    <row r="36" customFormat="false" ht="15" hidden="true" customHeight="false" outlineLevel="0" collapsed="false">
      <c r="A36" s="2" t="s">
        <v>64</v>
      </c>
      <c r="B36" s="2" t="n">
        <f aca="false">IF(Real!B11+Real!B26&gt;0,B35,0)</f>
        <v>1</v>
      </c>
      <c r="C36" s="2" t="n">
        <f aca="false">IF(Real!C11+Real!C26&gt;0,C35,0)</f>
        <v>2</v>
      </c>
      <c r="D36" s="2" t="n">
        <f aca="false">IF(Real!D11+Real!D26&gt;0,D35,0)</f>
        <v>3</v>
      </c>
      <c r="E36" s="2" t="n">
        <f aca="false">IF(Real!E11+Real!E26&gt;0,E35,0)</f>
        <v>4</v>
      </c>
      <c r="F36" s="2" t="n">
        <f aca="false">IF(Real!F11+Real!F26&gt;0,F35,0)</f>
        <v>5</v>
      </c>
      <c r="G36" s="2" t="n">
        <f aca="false">IF(Real!G11+Real!G26&gt;0,G35,0)</f>
        <v>6</v>
      </c>
      <c r="H36" s="2" t="n">
        <f aca="false">IF(Real!H11+Real!H26&gt;0,H35,0)</f>
        <v>7</v>
      </c>
      <c r="I36" s="2" t="n">
        <f aca="false">IF(Real!I11+Real!I26&gt;0,I35,0)</f>
        <v>8</v>
      </c>
      <c r="J36" s="2" t="n">
        <f aca="false">IF(Real!J11+Real!J26&gt;0,J35,0)</f>
        <v>9</v>
      </c>
      <c r="K36" s="2" t="n">
        <f aca="false">IF(Real!K11+Real!K26&gt;0,K35,0)</f>
        <v>0</v>
      </c>
      <c r="L36" s="2" t="n">
        <f aca="false">IF(Real!L11+Real!L26&gt;0,L35,0)</f>
        <v>0</v>
      </c>
      <c r="M36" s="2" t="n">
        <f aca="false">IF(Real!M11+Real!M26&gt;0,M35,0)</f>
        <v>0</v>
      </c>
      <c r="N36" s="2"/>
    </row>
    <row r="37" customFormat="false" ht="15" hidden="true" customHeight="false" outlineLevel="0" collapsed="false">
      <c r="A37" s="2" t="s">
        <v>65</v>
      </c>
      <c r="B37" s="23" t="n">
        <f aca="false">Real!B27</f>
        <v>52700</v>
      </c>
      <c r="C37" s="23" t="n">
        <f aca="false">Real!C27</f>
        <v>7000</v>
      </c>
      <c r="D37" s="23" t="n">
        <f aca="false">Real!D27</f>
        <v>39800</v>
      </c>
      <c r="E37" s="23" t="n">
        <f aca="false">Real!E27</f>
        <v>2300</v>
      </c>
      <c r="F37" s="23" t="n">
        <f aca="false">Real!F27</f>
        <v>-1500</v>
      </c>
      <c r="G37" s="23" t="n">
        <f aca="false">Real!G27</f>
        <v>1300</v>
      </c>
      <c r="H37" s="23" t="n">
        <f aca="false">Real!H27</f>
        <v>7400</v>
      </c>
      <c r="I37" s="23" t="n">
        <f aca="false">Real!I27</f>
        <v>-32700</v>
      </c>
      <c r="J37" s="23" t="n">
        <f aca="false">Real!J27</f>
        <v>-12700</v>
      </c>
      <c r="K37" s="23" t="n">
        <f aca="false">Real!K27</f>
        <v>0</v>
      </c>
      <c r="L37" s="23" t="n">
        <f aca="false">Real!L27</f>
        <v>0</v>
      </c>
      <c r="M37" s="23" t="n">
        <f aca="false">Real!M27</f>
        <v>0</v>
      </c>
      <c r="N37" s="2"/>
    </row>
    <row r="38" customFormat="false" ht="15" hidden="true" customHeight="false" outlineLevel="0" collapsed="false">
      <c r="A38" s="2" t="s">
        <v>66</v>
      </c>
      <c r="B38" s="23" t="n">
        <f aca="false">Real!B26</f>
        <v>142100</v>
      </c>
      <c r="C38" s="23" t="n">
        <f aca="false">Real!C26</f>
        <v>141400</v>
      </c>
      <c r="D38" s="23" t="n">
        <f aca="false">Real!D26</f>
        <v>140100</v>
      </c>
      <c r="E38" s="23" t="n">
        <f aca="false">Real!E26</f>
        <v>148500</v>
      </c>
      <c r="F38" s="23" t="n">
        <f aca="false">Real!F26</f>
        <v>142600</v>
      </c>
      <c r="G38" s="23" t="n">
        <f aca="false">Real!G26</f>
        <v>144900</v>
      </c>
      <c r="H38" s="23" t="n">
        <f aca="false">Real!H26</f>
        <v>142200</v>
      </c>
      <c r="I38" s="23" t="n">
        <f aca="false">Real!I26</f>
        <v>164000</v>
      </c>
      <c r="J38" s="23" t="n">
        <f aca="false">Real!J26</f>
        <v>136900</v>
      </c>
      <c r="K38" s="23" t="n">
        <f aca="false">Real!K26</f>
        <v>0</v>
      </c>
      <c r="L38" s="23" t="n">
        <f aca="false">Real!L26</f>
        <v>0</v>
      </c>
      <c r="M38" s="23" t="n">
        <f aca="false">Real!M26</f>
        <v>0</v>
      </c>
      <c r="N38" s="2"/>
    </row>
    <row r="40" customFormat="false" ht="15" hidden="false" customHeight="false" outlineLevel="0" collapsed="false">
      <c r="A40" s="20" t="s">
        <v>67</v>
      </c>
    </row>
    <row r="41" customFormat="false" ht="15" hidden="false" customHeight="false" outlineLevel="0" collapsed="false">
      <c r="A41" s="24" t="s">
        <v>68</v>
      </c>
      <c r="B41" s="24"/>
      <c r="C41" s="24"/>
      <c r="D41" s="24"/>
      <c r="E41" s="25" t="n">
        <f aca="false">$N$34</f>
        <v>103600</v>
      </c>
    </row>
    <row r="42" customFormat="false" ht="15" hidden="false" customHeight="false" outlineLevel="0" collapsed="false">
      <c r="A42" s="24" t="s">
        <v>69</v>
      </c>
      <c r="B42" s="24"/>
      <c r="C42" s="24"/>
      <c r="D42" s="24"/>
      <c r="E42" s="25" t="n">
        <f aca="false">IF($F$4=0,0,SUMPRODUCT(($B$35:$M$35&gt;$F$4-3)*($B$35:$M$35&lt;=$F$4)*$B$37:$M$37)/MAX(1,MIN(3,$F$4)))</f>
        <v>-12666.6666666667</v>
      </c>
    </row>
    <row r="43" customFormat="false" ht="15" hidden="false" customHeight="false" outlineLevel="0" collapsed="false">
      <c r="A43" s="24" t="s">
        <v>70</v>
      </c>
      <c r="B43" s="24"/>
      <c r="C43" s="24"/>
      <c r="D43" s="24"/>
      <c r="E43" s="25" t="n">
        <f aca="false">IF($F$4=0,0,SUMPRODUCT(($B$35:$M$35&gt;$F$4-3)*($B$35:$M$35&lt;=$F$4)*$B$38:$M$38)/MAX(1,MIN(3,$F$4)))</f>
        <v>147700</v>
      </c>
    </row>
    <row r="44" customFormat="false" ht="15" hidden="false" customHeight="false" outlineLevel="0" collapsed="false">
      <c r="A44" s="26" t="s">
        <v>71</v>
      </c>
      <c r="B44" s="26"/>
      <c r="C44" s="26"/>
      <c r="D44" s="26"/>
      <c r="E44" s="27" t="n">
        <f aca="false">IF($F$4=0,"-",IF(E42&gt;=0,"Flujo positivo",IF(E41&lt;=0,0,E41/(-E42))))</f>
        <v>8.17894736842105</v>
      </c>
    </row>
    <row r="45" customFormat="false" ht="15" hidden="false" customHeight="false" outlineLevel="0" collapsed="false">
      <c r="A45" s="26" t="s">
        <v>72</v>
      </c>
      <c r="B45" s="26"/>
      <c r="C45" s="26"/>
      <c r="D45" s="26"/>
      <c r="E45" s="27" t="n">
        <f aca="false">IF(E43&lt;=0,"-",E41/E43)</f>
        <v>0.701421800947867</v>
      </c>
    </row>
  </sheetData>
  <mergeCells count="17"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A41:D41"/>
    <mergeCell ref="A42:D42"/>
    <mergeCell ref="A43:D43"/>
    <mergeCell ref="A44:D44"/>
    <mergeCell ref="A45:D45"/>
  </mergeCells>
  <conditionalFormatting sqref="B33:N33">
    <cfRule type="cellIs" priority="2" operator="lessThan" aboveAverage="0" equalAverage="0" bottom="0" percent="0" rank="0" text="" dxfId="0">
      <formula>0</formula>
    </cfRule>
  </conditionalFormatting>
  <conditionalFormatting sqref="B34:N34">
    <cfRule type="cellIs" priority="3" operator="lessThan" aboveAverage="0" equalAverage="0" bottom="0" percent="0" rank="0" text="" dxfId="0">
      <formula>0</formula>
    </cfRule>
  </conditionalFormatting>
  <conditionalFormatting sqref="D7:E7">
    <cfRule type="expression" priority="4" aboveAverage="0" equalAverage="0" bottom="0" percent="0" rank="0" text="" dxfId="1">
      <formula>AND(ISNUMBER($E$44),$E$44&lt;6)</formula>
    </cfRule>
  </conditionalFormatting>
  <dataValidations count="2">
    <dataValidation allowBlank="false" error="Escribe un año de 4 dígitos." errorStyle="stop" errorTitle="Año" operator="between" showDropDown="false" showErrorMessage="true" showInputMessage="false" sqref="B3" type="whole">
      <formula1>2000</formula1>
      <formula2>2100</formula2>
    </dataValidation>
    <dataValidation allowBlank="true" error="Escribe un número de 0 o más." errorStyle="stop" errorTitle="Se necesita un número" operator="greaterThanOrEqual" showDropDown="false" showErrorMessage="true" showInputMessage="false" sqref="F3" type="decimal">
      <formula1>-100000000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6"/>
    <col collapsed="false" customWidth="true" hidden="false" outlineLevel="0" max="3" min="3" style="0" width="4"/>
    <col collapsed="false" customWidth="true" hidden="false" outlineLevel="0" max="4" min="4" style="0" width="18"/>
  </cols>
  <sheetData>
    <row r="1" customFormat="false" ht="25.5" hidden="false" customHeight="true" outlineLevel="0" collapsed="false">
      <c r="A1" s="1" t="s">
        <v>73</v>
      </c>
    </row>
    <row r="2" customFormat="false" ht="15" hidden="false" customHeight="false" outlineLevel="0" collapsed="false">
      <c r="A2" s="2" t="s">
        <v>74</v>
      </c>
    </row>
    <row r="3" customFormat="false" ht="33.75" hidden="false" customHeight="true" outlineLevel="0" collapsed="false">
      <c r="A3" s="28" t="s">
        <v>75</v>
      </c>
      <c r="B3" s="28" t="s">
        <v>76</v>
      </c>
      <c r="D3" s="28" t="s">
        <v>77</v>
      </c>
    </row>
    <row r="4" customFormat="false" ht="17.35" hidden="false" customHeight="false" outlineLevel="0" collapsed="false">
      <c r="A4" s="29" t="s">
        <v>78</v>
      </c>
      <c r="B4" s="29" t="s">
        <v>79</v>
      </c>
      <c r="D4" s="30" t="s">
        <v>80</v>
      </c>
    </row>
    <row r="5" customFormat="false" ht="15" hidden="false" customHeight="false" outlineLevel="0" collapsed="false">
      <c r="A5" s="29" t="s">
        <v>81</v>
      </c>
      <c r="B5" s="29" t="s">
        <v>82</v>
      </c>
      <c r="D5" s="2" t="s">
        <v>83</v>
      </c>
    </row>
    <row r="6" customFormat="false" ht="15" hidden="false" customHeight="false" outlineLevel="0" collapsed="false">
      <c r="A6" s="29" t="s">
        <v>84</v>
      </c>
      <c r="B6" s="29" t="s">
        <v>85</v>
      </c>
    </row>
    <row r="7" customFormat="false" ht="15" hidden="false" customHeight="false" outlineLevel="0" collapsed="false">
      <c r="A7" s="29" t="s">
        <v>86</v>
      </c>
      <c r="B7" s="29" t="s">
        <v>87</v>
      </c>
    </row>
    <row r="8" customFormat="false" ht="15" hidden="false" customHeight="false" outlineLevel="0" collapsed="false">
      <c r="A8" s="29" t="s">
        <v>88</v>
      </c>
      <c r="B8" s="29" t="s">
        <v>89</v>
      </c>
    </row>
    <row r="9" customFormat="false" ht="15" hidden="false" customHeight="false" outlineLevel="0" collapsed="false">
      <c r="A9" s="29" t="s">
        <v>90</v>
      </c>
      <c r="B9" s="29" t="s">
        <v>91</v>
      </c>
    </row>
    <row r="10" customFormat="false" ht="15" hidden="false" customHeight="false" outlineLevel="0" collapsed="false">
      <c r="B10" s="29" t="s">
        <v>92</v>
      </c>
    </row>
    <row r="11" customFormat="false" ht="15" hidden="false" customHeight="false" outlineLevel="0" collapsed="false">
      <c r="B11" s="29" t="s">
        <v>93</v>
      </c>
    </row>
    <row r="12" customFormat="false" ht="15" hidden="false" customHeight="false" outlineLevel="0" collapsed="false">
      <c r="B12" s="29" t="s">
        <v>94</v>
      </c>
    </row>
    <row r="13" customFormat="false" ht="15" hidden="false" customHeight="false" outlineLevel="0" collapsed="false">
      <c r="B13" s="29" t="s">
        <v>95</v>
      </c>
    </row>
    <row r="14" customFormat="false" ht="15" hidden="false" customHeight="false" outlineLevel="0" collapsed="false">
      <c r="B14" s="29" t="s">
        <v>96</v>
      </c>
    </row>
    <row r="15" customFormat="false" ht="15" hidden="false" customHeight="false" outlineLevel="0" collapsed="false">
      <c r="B15" s="29" t="s">
        <v>97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2026-10-12T05:23:19Z</dcterms:created>
  <dc:creator>SuanSupply</dc:creator>
  <dc:description/>
  <dc:language>en-US</dc:language>
  <cp:lastModifiedBy/>
  <dcterms:modified xsi:type="dcterms:W3CDTF">2026-10-12T05:23:19Z</dcterms:modified>
  <cp:revision>0</cp:revision>
  <dc:subject/>
  <dc:title>Plantilla Flujo de Caja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